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040" firstSheet="1" activeTab="4"/>
  </bookViews>
  <sheets>
    <sheet name="Auxiliar" sheetId="1" state="hidden" r:id="rId1"/>
    <sheet name="Tab Prim Fase" sheetId="2" r:id="rId2"/>
    <sheet name="Classif da Prim Fase" sheetId="3" r:id="rId3"/>
    <sheet name="Tabela Seg Fase" sheetId="5" r:id="rId4"/>
    <sheet name="CF" sheetId="7" r:id="rId5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20" i="5" l="1"/>
  <c r="P19" i="5"/>
  <c r="P18" i="5"/>
  <c r="P17" i="5"/>
  <c r="N9" i="5"/>
  <c r="P29" i="5" l="1"/>
  <c r="N29" i="5"/>
  <c r="P28" i="5"/>
  <c r="N28" i="5"/>
  <c r="N20" i="5"/>
  <c r="N19" i="5"/>
  <c r="N18" i="5"/>
  <c r="N17" i="5"/>
  <c r="P12" i="5"/>
  <c r="P11" i="5"/>
  <c r="P10" i="5"/>
  <c r="P9" i="5"/>
  <c r="N12" i="5"/>
  <c r="N11" i="5"/>
  <c r="N10" i="5"/>
  <c r="A2" i="5"/>
  <c r="P24" i="5"/>
  <c r="P25" i="5"/>
  <c r="P26" i="5"/>
  <c r="P27" i="5"/>
  <c r="N27" i="5"/>
  <c r="N26" i="5"/>
  <c r="N25" i="5"/>
  <c r="N24" i="5"/>
  <c r="P23" i="5"/>
  <c r="N23" i="5"/>
  <c r="P22" i="5"/>
  <c r="N22" i="5"/>
  <c r="P21" i="5"/>
  <c r="N21" i="5"/>
  <c r="P16" i="5"/>
  <c r="N16" i="5"/>
  <c r="P15" i="5"/>
  <c r="N15" i="5"/>
  <c r="P14" i="5"/>
  <c r="N14" i="5"/>
  <c r="P13" i="5"/>
  <c r="N13" i="5"/>
  <c r="P8" i="5"/>
  <c r="N8" i="5"/>
  <c r="A2" i="3"/>
  <c r="P31" i="2"/>
  <c r="N31" i="2"/>
  <c r="E8" i="1" s="1"/>
  <c r="P30" i="2"/>
  <c r="N30" i="2"/>
  <c r="D7" i="1" s="1"/>
  <c r="P29" i="2"/>
  <c r="N29" i="2"/>
  <c r="E6" i="1" s="1"/>
  <c r="P28" i="2"/>
  <c r="N28" i="2"/>
  <c r="P27" i="2"/>
  <c r="N27" i="2"/>
  <c r="E4" i="1" s="1"/>
  <c r="P26" i="2"/>
  <c r="N26" i="2"/>
  <c r="E3" i="1" s="1"/>
  <c r="P25" i="2"/>
  <c r="N25" i="2"/>
  <c r="P24" i="2"/>
  <c r="N24" i="2"/>
  <c r="P23" i="2"/>
  <c r="N23" i="2"/>
  <c r="P22" i="2"/>
  <c r="N22" i="2"/>
  <c r="E23" i="1" s="1"/>
  <c r="P21" i="2"/>
  <c r="N21" i="2"/>
  <c r="P20" i="2"/>
  <c r="N20" i="2"/>
  <c r="E21" i="1" s="1"/>
  <c r="P19" i="2"/>
  <c r="N19" i="2"/>
  <c r="E20" i="1" s="1"/>
  <c r="P18" i="2"/>
  <c r="N18" i="2"/>
  <c r="E19" i="1" s="1"/>
  <c r="P17" i="2"/>
  <c r="N17" i="2"/>
  <c r="P16" i="2"/>
  <c r="N16" i="2"/>
  <c r="P15" i="2"/>
  <c r="N15" i="2"/>
  <c r="E16" i="1" s="1"/>
  <c r="P14" i="2"/>
  <c r="N14" i="2"/>
  <c r="P13" i="2"/>
  <c r="N13" i="2"/>
  <c r="P12" i="2"/>
  <c r="N12" i="2"/>
  <c r="P11" i="2"/>
  <c r="N11" i="2"/>
  <c r="E12" i="1" s="1"/>
  <c r="P10" i="2"/>
  <c r="N10" i="2"/>
  <c r="P9" i="2"/>
  <c r="N9" i="2"/>
  <c r="E10" i="1" s="1"/>
  <c r="P8" i="2"/>
  <c r="N8" i="2"/>
  <c r="L65" i="1"/>
  <c r="L64" i="1"/>
  <c r="L63" i="1"/>
  <c r="Q22" i="2"/>
  <c r="C23" i="1" s="1"/>
  <c r="L62" i="1"/>
  <c r="L61" i="1"/>
  <c r="L60" i="1"/>
  <c r="L59" i="1"/>
  <c r="L58" i="1"/>
  <c r="L57" i="1"/>
  <c r="L56" i="1"/>
  <c r="L55" i="1"/>
  <c r="L54" i="1"/>
  <c r="L53" i="1"/>
  <c r="L52" i="1"/>
  <c r="L51" i="1"/>
  <c r="L50" i="1"/>
  <c r="M17" i="2"/>
  <c r="A18" i="1" s="1"/>
  <c r="L49" i="1"/>
  <c r="L48" i="1"/>
  <c r="L47" i="1"/>
  <c r="L46" i="1"/>
  <c r="M30" i="2"/>
  <c r="A7" i="1" s="1"/>
  <c r="L45" i="1"/>
  <c r="Q11" i="2"/>
  <c r="C12" i="1" s="1"/>
  <c r="L44" i="1"/>
  <c r="L43" i="1"/>
  <c r="L42" i="1"/>
  <c r="Q16" i="2"/>
  <c r="C17" i="1" s="1"/>
  <c r="Q13" i="2"/>
  <c r="C14" i="1" s="1"/>
  <c r="Q30" i="2"/>
  <c r="C7" i="1" s="1"/>
  <c r="Q20" i="2"/>
  <c r="C21" i="1" s="1"/>
  <c r="Q18" i="2"/>
  <c r="C19" i="1" s="1"/>
  <c r="Q8" i="2"/>
  <c r="C9" i="1" s="1"/>
  <c r="Q27" i="2"/>
  <c r="C4" i="1" s="1"/>
  <c r="M18" i="2"/>
  <c r="A19" i="1" s="1"/>
  <c r="M20" i="2"/>
  <c r="A21" i="1" s="1"/>
  <c r="Q9" i="2"/>
  <c r="C10" i="1" s="1"/>
  <c r="M27" i="2"/>
  <c r="A4" i="1" s="1"/>
  <c r="M28" i="2"/>
  <c r="A5" i="1" s="1"/>
  <c r="Q19" i="2"/>
  <c r="C20" i="1" s="1"/>
  <c r="M15" i="2"/>
  <c r="A16" i="1" s="1"/>
  <c r="M11" i="2"/>
  <c r="A12" i="1" s="1"/>
  <c r="M31" i="2"/>
  <c r="A8" i="1" s="1"/>
  <c r="Q26" i="2"/>
  <c r="C3" i="1" s="1"/>
  <c r="M29" i="2"/>
  <c r="A6" i="1" s="1"/>
  <c r="Q29" i="2"/>
  <c r="C6" i="1" s="1"/>
  <c r="M19" i="2"/>
  <c r="A20" i="1" s="1"/>
  <c r="Q21" i="2"/>
  <c r="C22" i="1" s="1"/>
  <c r="Q17" i="2"/>
  <c r="C18" i="1" s="1"/>
  <c r="M21" i="2"/>
  <c r="A22" i="1" s="1"/>
  <c r="Q14" i="2"/>
  <c r="C15" i="1" s="1"/>
  <c r="M9" i="2"/>
  <c r="A10" i="1" s="1"/>
  <c r="M26" i="2"/>
  <c r="A3" i="1"/>
  <c r="B1" i="1" l="1"/>
  <c r="B6" i="1"/>
  <c r="H6" i="1" s="1"/>
  <c r="B4" i="1"/>
  <c r="H4" i="1" s="1"/>
  <c r="B19" i="1"/>
  <c r="H19" i="1" s="1"/>
  <c r="D2" i="1"/>
  <c r="K2" i="1" s="1"/>
  <c r="D22" i="1"/>
  <c r="B11" i="1"/>
  <c r="B15" i="1"/>
  <c r="B23" i="1"/>
  <c r="F23" i="1" s="1"/>
  <c r="D15" i="1"/>
  <c r="D4" i="1"/>
  <c r="K4" i="1" s="1"/>
  <c r="D8" i="1"/>
  <c r="J8" i="1" s="1"/>
  <c r="D19" i="1"/>
  <c r="K19" i="1" s="1"/>
  <c r="D10" i="1"/>
  <c r="K10" i="1" s="1"/>
  <c r="E11" i="1"/>
  <c r="D12" i="1"/>
  <c r="I12" i="1" s="1"/>
  <c r="D6" i="1"/>
  <c r="K6" i="1" s="1"/>
  <c r="D11" i="1"/>
  <c r="E15" i="1"/>
  <c r="B21" i="1"/>
  <c r="H21" i="1" s="1"/>
  <c r="B3" i="1"/>
  <c r="F3" i="1" s="1"/>
  <c r="E7" i="1"/>
  <c r="I7" i="1" s="1"/>
  <c r="D9" i="1"/>
  <c r="D21" i="1"/>
  <c r="K21" i="1" s="1"/>
  <c r="B2" i="1"/>
  <c r="D14" i="1"/>
  <c r="D24" i="1"/>
  <c r="B10" i="1"/>
  <c r="H10" i="1" s="1"/>
  <c r="B12" i="1"/>
  <c r="G12" i="1" s="1"/>
  <c r="B17" i="1"/>
  <c r="B16" i="1"/>
  <c r="B14" i="1"/>
  <c r="E1" i="1"/>
  <c r="E14" i="1"/>
  <c r="B20" i="1"/>
  <c r="H20" i="1" s="1"/>
  <c r="D1" i="1"/>
  <c r="B7" i="1"/>
  <c r="D16" i="1"/>
  <c r="K16" i="1" s="1"/>
  <c r="B9" i="1"/>
  <c r="D3" i="1"/>
  <c r="K3" i="1" s="1"/>
  <c r="E9" i="1"/>
  <c r="E17" i="1"/>
  <c r="E2" i="1"/>
  <c r="D17" i="1"/>
  <c r="K17" i="1" s="1"/>
  <c r="B8" i="1"/>
  <c r="F8" i="1" s="1"/>
  <c r="Q15" i="2"/>
  <c r="C16" i="1" s="1"/>
  <c r="M25" i="2"/>
  <c r="A2" i="1" s="1"/>
  <c r="Q24" i="2"/>
  <c r="C1" i="1" s="1"/>
  <c r="M23" i="2"/>
  <c r="A24" i="1" s="1"/>
  <c r="M14" i="2"/>
  <c r="A15" i="1" s="1"/>
  <c r="Q23" i="2"/>
  <c r="C24" i="1" s="1"/>
  <c r="E13" i="1"/>
  <c r="D13" i="1"/>
  <c r="K13" i="1" s="1"/>
  <c r="B13" i="1"/>
  <c r="Q10" i="2"/>
  <c r="C11" i="1" s="1"/>
  <c r="M8" i="2"/>
  <c r="Q28" i="2"/>
  <c r="C5" i="1" s="1"/>
  <c r="B22" i="1"/>
  <c r="E22" i="1"/>
  <c r="B18" i="1"/>
  <c r="M10" i="2"/>
  <c r="A11" i="1" s="1"/>
  <c r="B5" i="1"/>
  <c r="E5" i="1"/>
  <c r="D5" i="1"/>
  <c r="Q31" i="2"/>
  <c r="C8" i="1" s="1"/>
  <c r="M22" i="2"/>
  <c r="A23" i="1" s="1"/>
  <c r="M12" i="2"/>
  <c r="A13" i="1" s="1"/>
  <c r="D20" i="1"/>
  <c r="M13" i="2"/>
  <c r="A14" i="1" s="1"/>
  <c r="Q12" i="2"/>
  <c r="C13" i="1" s="1"/>
  <c r="D23" i="1"/>
  <c r="K23" i="1" s="1"/>
  <c r="Q25" i="2"/>
  <c r="C2" i="1" s="1"/>
  <c r="M24" i="2"/>
  <c r="A1" i="1" s="1"/>
  <c r="E18" i="1"/>
  <c r="D18" i="1"/>
  <c r="E24" i="1"/>
  <c r="B24" i="1"/>
  <c r="M16" i="2"/>
  <c r="A17" i="1" s="1"/>
  <c r="H15" i="1" l="1"/>
  <c r="H11" i="1"/>
  <c r="G23" i="1"/>
  <c r="H23" i="1"/>
  <c r="K22" i="1"/>
  <c r="G15" i="1"/>
  <c r="K18" i="1"/>
  <c r="K14" i="1"/>
  <c r="I11" i="1"/>
  <c r="K15" i="1"/>
  <c r="F12" i="1"/>
  <c r="K5" i="1"/>
  <c r="K7" i="1"/>
  <c r="K11" i="1"/>
  <c r="K12" i="1"/>
  <c r="H12" i="1"/>
  <c r="F1" i="1"/>
  <c r="G2" i="1"/>
  <c r="G6" i="1"/>
  <c r="F6" i="1"/>
  <c r="K8" i="1"/>
  <c r="I8" i="1"/>
  <c r="J7" i="1"/>
  <c r="F7" i="1"/>
  <c r="J6" i="1"/>
  <c r="I6" i="1"/>
  <c r="G4" i="1"/>
  <c r="F4" i="1"/>
  <c r="H3" i="1"/>
  <c r="G3" i="1"/>
  <c r="H1" i="1"/>
  <c r="F21" i="1"/>
  <c r="G21" i="1"/>
  <c r="G19" i="1"/>
  <c r="F19" i="1"/>
  <c r="H17" i="1"/>
  <c r="J15" i="1"/>
  <c r="J12" i="1"/>
  <c r="F11" i="1"/>
  <c r="G11" i="1"/>
  <c r="I10" i="1"/>
  <c r="I2" i="1"/>
  <c r="J2" i="1"/>
  <c r="F2" i="1"/>
  <c r="F15" i="1"/>
  <c r="F14" i="1"/>
  <c r="J3" i="1"/>
  <c r="H2" i="1"/>
  <c r="J10" i="1"/>
  <c r="J11" i="1"/>
  <c r="I15" i="1"/>
  <c r="F10" i="1"/>
  <c r="J19" i="1"/>
  <c r="J21" i="1"/>
  <c r="I21" i="1"/>
  <c r="I19" i="1"/>
  <c r="G10" i="1"/>
  <c r="J4" i="1"/>
  <c r="I4" i="1"/>
  <c r="H8" i="1"/>
  <c r="I14" i="1"/>
  <c r="G20" i="1"/>
  <c r="G8" i="1"/>
  <c r="I16" i="1"/>
  <c r="G7" i="1"/>
  <c r="F20" i="1"/>
  <c r="J14" i="1"/>
  <c r="G1" i="1"/>
  <c r="G9" i="1"/>
  <c r="F9" i="1"/>
  <c r="H9" i="1"/>
  <c r="G14" i="1"/>
  <c r="H16" i="1"/>
  <c r="F16" i="1"/>
  <c r="G16" i="1"/>
  <c r="J17" i="1"/>
  <c r="H7" i="1"/>
  <c r="G17" i="1"/>
  <c r="I3" i="1"/>
  <c r="J23" i="1"/>
  <c r="H14" i="1"/>
  <c r="K1" i="1"/>
  <c r="J16" i="1"/>
  <c r="J1" i="1"/>
  <c r="I1" i="1"/>
  <c r="I17" i="1"/>
  <c r="F17" i="1"/>
  <c r="J9" i="1"/>
  <c r="I9" i="1"/>
  <c r="K9" i="1"/>
  <c r="Q14" i="1"/>
  <c r="G24" i="1"/>
  <c r="H24" i="1"/>
  <c r="F24" i="1"/>
  <c r="P29" i="1"/>
  <c r="Q37" i="1"/>
  <c r="Q7" i="1"/>
  <c r="J20" i="1"/>
  <c r="I20" i="1"/>
  <c r="K20" i="1"/>
  <c r="P12" i="1"/>
  <c r="J13" i="1"/>
  <c r="I13" i="1"/>
  <c r="J22" i="1"/>
  <c r="I22" i="1"/>
  <c r="H13" i="1"/>
  <c r="F13" i="1"/>
  <c r="G13" i="1"/>
  <c r="Q27" i="1"/>
  <c r="J24" i="1"/>
  <c r="I24" i="1"/>
  <c r="H22" i="1"/>
  <c r="G22" i="1"/>
  <c r="F22" i="1"/>
  <c r="P33" i="1"/>
  <c r="Q33" i="1"/>
  <c r="I18" i="1"/>
  <c r="J18" i="1"/>
  <c r="P9" i="1"/>
  <c r="P34" i="1"/>
  <c r="Q19" i="1"/>
  <c r="P27" i="1"/>
  <c r="J5" i="1"/>
  <c r="I5" i="1"/>
  <c r="F18" i="1"/>
  <c r="G18" i="1"/>
  <c r="H18" i="1"/>
  <c r="P24" i="1"/>
  <c r="P2" i="1"/>
  <c r="A9" i="1"/>
  <c r="O18" i="1" s="1"/>
  <c r="P22" i="1"/>
  <c r="Q8" i="1"/>
  <c r="Q9" i="1"/>
  <c r="Q13" i="1"/>
  <c r="Q28" i="1"/>
  <c r="Q22" i="1"/>
  <c r="P38" i="1"/>
  <c r="P18" i="1"/>
  <c r="Q39" i="1"/>
  <c r="Q29" i="1"/>
  <c r="Q38" i="1"/>
  <c r="Q12" i="1"/>
  <c r="Q24" i="1"/>
  <c r="Q4" i="1"/>
  <c r="P4" i="1"/>
  <c r="Q32" i="1"/>
  <c r="P39" i="1"/>
  <c r="P17" i="1"/>
  <c r="P23" i="1"/>
  <c r="P8" i="1"/>
  <c r="Q2" i="1"/>
  <c r="P13" i="1"/>
  <c r="P3" i="1"/>
  <c r="Q3" i="1"/>
  <c r="Q23" i="1"/>
  <c r="P7" i="1"/>
  <c r="P32" i="1"/>
  <c r="K24" i="1"/>
  <c r="P19" i="1"/>
  <c r="O17" i="1"/>
  <c r="P14" i="1"/>
  <c r="Q17" i="1"/>
  <c r="P28" i="1"/>
  <c r="H5" i="1"/>
  <c r="F5" i="1"/>
  <c r="G5" i="1"/>
  <c r="Q18" i="1"/>
  <c r="I23" i="1"/>
  <c r="Q34" i="1"/>
  <c r="P37" i="1"/>
  <c r="M33" i="1" l="1"/>
  <c r="O37" i="1"/>
  <c r="M28" i="1"/>
  <c r="N12" i="1"/>
  <c r="M12" i="1"/>
  <c r="O12" i="1"/>
  <c r="N33" i="1"/>
  <c r="O24" i="1"/>
  <c r="O13" i="1"/>
  <c r="O39" i="1"/>
  <c r="O7" i="1"/>
  <c r="N37" i="1"/>
  <c r="N28" i="1"/>
  <c r="O27" i="1"/>
  <c r="M38" i="1"/>
  <c r="O2" i="1"/>
  <c r="M4" i="1"/>
  <c r="O8" i="1"/>
  <c r="M27" i="1"/>
  <c r="N27" i="1"/>
  <c r="M19" i="1"/>
  <c r="M14" i="1"/>
  <c r="N32" i="1"/>
  <c r="O33" i="1"/>
  <c r="O32" i="1"/>
  <c r="O19" i="1"/>
  <c r="M24" i="1"/>
  <c r="N3" i="1"/>
  <c r="N29" i="1"/>
  <c r="M3" i="1"/>
  <c r="N9" i="1"/>
  <c r="N13" i="1"/>
  <c r="M18" i="1"/>
  <c r="O23" i="1"/>
  <c r="N38" i="1"/>
  <c r="O28" i="1"/>
  <c r="M39" i="1"/>
  <c r="N19" i="1"/>
  <c r="N2" i="1"/>
  <c r="M8" i="1"/>
  <c r="N14" i="1"/>
  <c r="M23" i="1"/>
  <c r="M7" i="1"/>
  <c r="N22" i="1"/>
  <c r="O34" i="1"/>
  <c r="M17" i="1"/>
  <c r="O3" i="1"/>
  <c r="N18" i="1"/>
  <c r="M22" i="1"/>
  <c r="N24" i="1"/>
  <c r="N4" i="1"/>
  <c r="M9" i="1"/>
  <c r="M32" i="1"/>
  <c r="O38" i="1"/>
  <c r="N34" i="1"/>
  <c r="N8" i="1"/>
  <c r="M34" i="1"/>
  <c r="N7" i="1"/>
  <c r="N17" i="1"/>
  <c r="N39" i="1"/>
  <c r="O22" i="1"/>
  <c r="M29" i="1"/>
  <c r="M37" i="1"/>
  <c r="O4" i="1"/>
  <c r="M2" i="1"/>
  <c r="O14" i="1"/>
  <c r="M13" i="1"/>
  <c r="O29" i="1"/>
  <c r="O9" i="1"/>
  <c r="N23" i="1"/>
  <c r="R12" i="1" l="1"/>
  <c r="R33" i="1"/>
  <c r="R28" i="1"/>
  <c r="R29" i="1"/>
  <c r="R32" i="1"/>
  <c r="R37" i="1"/>
  <c r="R9" i="1"/>
  <c r="R13" i="1"/>
  <c r="R8" i="1"/>
  <c r="R4" i="1"/>
  <c r="R19" i="1"/>
  <c r="R27" i="1"/>
  <c r="R17" i="1"/>
  <c r="R38" i="1"/>
  <c r="R39" i="1"/>
  <c r="R3" i="1"/>
  <c r="R14" i="1"/>
  <c r="R7" i="1"/>
  <c r="R34" i="1"/>
  <c r="R23" i="1"/>
  <c r="R24" i="1"/>
  <c r="R2" i="1"/>
  <c r="R22" i="1"/>
  <c r="R18" i="1"/>
  <c r="S27" i="1" l="1"/>
  <c r="S34" i="1"/>
  <c r="S14" i="1"/>
  <c r="S39" i="1"/>
  <c r="S7" i="1"/>
  <c r="S37" i="1"/>
  <c r="S24" i="1"/>
  <c r="S8" i="1"/>
  <c r="S18" i="1"/>
  <c r="S9" i="1"/>
  <c r="S29" i="1"/>
  <c r="S33" i="1"/>
  <c r="S28" i="1"/>
  <c r="S3" i="1"/>
  <c r="S2" i="1"/>
  <c r="S4" i="1"/>
  <c r="S38" i="1"/>
  <c r="S23" i="1"/>
  <c r="S17" i="1"/>
  <c r="S19" i="1"/>
  <c r="S32" i="1"/>
  <c r="S22" i="1"/>
  <c r="S12" i="1"/>
  <c r="S13" i="1"/>
  <c r="U29" i="1" l="1"/>
  <c r="W29" i="1" s="1"/>
  <c r="U7" i="1"/>
  <c r="Z7" i="1" s="1"/>
  <c r="U9" i="1"/>
  <c r="X9" i="1" s="1"/>
  <c r="U8" i="1"/>
  <c r="AB8" i="1" s="1"/>
  <c r="U37" i="1"/>
  <c r="AA37" i="1" s="1"/>
  <c r="U28" i="1"/>
  <c r="Z28" i="1" s="1"/>
  <c r="U39" i="1"/>
  <c r="AA39" i="1" s="1"/>
  <c r="U27" i="1"/>
  <c r="X27" i="1" s="1"/>
  <c r="U38" i="1"/>
  <c r="Y38" i="1" s="1"/>
  <c r="U19" i="1"/>
  <c r="U17" i="1"/>
  <c r="U18" i="1"/>
  <c r="U12" i="1"/>
  <c r="U14" i="1"/>
  <c r="U13" i="1"/>
  <c r="U23" i="1"/>
  <c r="U24" i="1"/>
  <c r="U22" i="1"/>
  <c r="U32" i="1"/>
  <c r="U34" i="1"/>
  <c r="U33" i="1"/>
  <c r="U3" i="1"/>
  <c r="U2" i="1"/>
  <c r="U4" i="1"/>
  <c r="I12" i="3"/>
  <c r="F42" i="3"/>
  <c r="E31" i="3"/>
  <c r="G32" i="3"/>
  <c r="H41" i="3"/>
  <c r="C33" i="3"/>
  <c r="E13" i="3"/>
  <c r="H43" i="3"/>
  <c r="G11" i="3"/>
  <c r="Z39" i="1" l="1"/>
  <c r="X39" i="1"/>
  <c r="Y39" i="1"/>
  <c r="Z37" i="1"/>
  <c r="Y28" i="1"/>
  <c r="AA28" i="1"/>
  <c r="AB37" i="1"/>
  <c r="W7" i="1"/>
  <c r="AB7" i="1"/>
  <c r="AA27" i="1"/>
  <c r="AB27" i="1"/>
  <c r="X29" i="1"/>
  <c r="AB29" i="1"/>
  <c r="Y29" i="1"/>
  <c r="W28" i="1"/>
  <c r="X28" i="1"/>
  <c r="Z29" i="1"/>
  <c r="AB28" i="1"/>
  <c r="AA29" i="1"/>
  <c r="Y8" i="1"/>
  <c r="AA7" i="1"/>
  <c r="Y7" i="1"/>
  <c r="AA8" i="1"/>
  <c r="W27" i="1"/>
  <c r="X7" i="1"/>
  <c r="Z9" i="1"/>
  <c r="X8" i="1"/>
  <c r="Z38" i="1"/>
  <c r="Z27" i="1"/>
  <c r="Z8" i="1"/>
  <c r="W39" i="1"/>
  <c r="AB39" i="1"/>
  <c r="AB38" i="1"/>
  <c r="W8" i="1"/>
  <c r="AB9" i="1"/>
  <c r="W37" i="1"/>
  <c r="X37" i="1"/>
  <c r="Y9" i="1"/>
  <c r="Y37" i="1"/>
  <c r="AA9" i="1"/>
  <c r="W9" i="1"/>
  <c r="W38" i="1"/>
  <c r="AA38" i="1"/>
  <c r="X38" i="1"/>
  <c r="Y27" i="1"/>
  <c r="X17" i="1"/>
  <c r="AA17" i="1"/>
  <c r="AB17" i="1"/>
  <c r="Z17" i="1"/>
  <c r="Y17" i="1"/>
  <c r="W17" i="1"/>
  <c r="X19" i="1"/>
  <c r="AA19" i="1"/>
  <c r="AB19" i="1"/>
  <c r="W19" i="1"/>
  <c r="Z19" i="1"/>
  <c r="Y19" i="1"/>
  <c r="Z4" i="1"/>
  <c r="X4" i="1"/>
  <c r="AB4" i="1"/>
  <c r="AA4" i="1"/>
  <c r="W4" i="1"/>
  <c r="Y4" i="1"/>
  <c r="Y24" i="1"/>
  <c r="Z24" i="1"/>
  <c r="AA24" i="1"/>
  <c r="W24" i="1"/>
  <c r="X24" i="1"/>
  <c r="AB24" i="1"/>
  <c r="Y12" i="1"/>
  <c r="AA12" i="1"/>
  <c r="W12" i="1"/>
  <c r="AB12" i="1"/>
  <c r="Z12" i="1"/>
  <c r="X12" i="1"/>
  <c r="AB34" i="1"/>
  <c r="AA34" i="1"/>
  <c r="Y34" i="1"/>
  <c r="W34" i="1"/>
  <c r="X34" i="1"/>
  <c r="Z34" i="1"/>
  <c r="Y3" i="1"/>
  <c r="AB3" i="1"/>
  <c r="AA3" i="1"/>
  <c r="W3" i="1"/>
  <c r="X3" i="1"/>
  <c r="Z3" i="1"/>
  <c r="Y33" i="1"/>
  <c r="Z33" i="1"/>
  <c r="AB33" i="1"/>
  <c r="AA33" i="1"/>
  <c r="W33" i="1"/>
  <c r="X33" i="1"/>
  <c r="AB23" i="1"/>
  <c r="Z23" i="1"/>
  <c r="AA23" i="1"/>
  <c r="Y23" i="1"/>
  <c r="X23" i="1"/>
  <c r="W23" i="1"/>
  <c r="Z13" i="1"/>
  <c r="Y13" i="1"/>
  <c r="AB13" i="1"/>
  <c r="X13" i="1"/>
  <c r="AA13" i="1"/>
  <c r="W13" i="1"/>
  <c r="Z32" i="1"/>
  <c r="X32" i="1"/>
  <c r="Y32" i="1"/>
  <c r="AB32" i="1"/>
  <c r="AA32" i="1"/>
  <c r="W32" i="1"/>
  <c r="X2" i="1"/>
  <c r="AA2" i="1"/>
  <c r="Z2" i="1"/>
  <c r="AB2" i="1"/>
  <c r="Y2" i="1"/>
  <c r="W2" i="1"/>
  <c r="Y22" i="1"/>
  <c r="X22" i="1"/>
  <c r="W22" i="1"/>
  <c r="AA22" i="1"/>
  <c r="Z22" i="1"/>
  <c r="AB22" i="1"/>
  <c r="X14" i="1"/>
  <c r="AA14" i="1"/>
  <c r="AB14" i="1"/>
  <c r="Y14" i="1"/>
  <c r="W14" i="1"/>
  <c r="Z14" i="1"/>
  <c r="Y18" i="1"/>
  <c r="X18" i="1"/>
  <c r="Z18" i="1"/>
  <c r="AB18" i="1"/>
  <c r="AA18" i="1"/>
  <c r="W18" i="1"/>
  <c r="H37" i="3"/>
  <c r="E42" i="3"/>
  <c r="C17" i="3"/>
  <c r="E41" i="3"/>
  <c r="I28" i="3"/>
  <c r="G28" i="3"/>
  <c r="I33" i="3"/>
  <c r="I42" i="3"/>
  <c r="E27" i="3"/>
  <c r="C32" i="3"/>
  <c r="C43" i="3"/>
  <c r="H21" i="3"/>
  <c r="F7" i="3"/>
  <c r="F21" i="3"/>
  <c r="G8" i="3"/>
  <c r="F16" i="3"/>
  <c r="I43" i="3"/>
  <c r="F8" i="3"/>
  <c r="E18" i="3"/>
  <c r="G43" i="3"/>
  <c r="C8" i="3"/>
  <c r="I26" i="3"/>
  <c r="I37" i="3"/>
  <c r="I22" i="3"/>
  <c r="H16" i="3"/>
  <c r="F38" i="3"/>
  <c r="G22" i="3"/>
  <c r="C28" i="3"/>
  <c r="H26" i="3"/>
  <c r="I27" i="3"/>
  <c r="I31" i="3"/>
  <c r="E23" i="3"/>
  <c r="C36" i="3"/>
  <c r="G38" i="3"/>
  <c r="I17" i="3"/>
  <c r="C23" i="3"/>
  <c r="G17" i="3"/>
  <c r="E36" i="3"/>
  <c r="H12" i="3"/>
  <c r="I16" i="3"/>
  <c r="C7" i="3"/>
  <c r="G13" i="3"/>
  <c r="H23" i="3"/>
  <c r="C18" i="3"/>
  <c r="G27" i="3"/>
  <c r="F41" i="3"/>
  <c r="H17" i="3"/>
  <c r="H28" i="3"/>
  <c r="H8" i="3"/>
  <c r="C6" i="3"/>
  <c r="G41" i="3"/>
  <c r="E21" i="3"/>
  <c r="F12" i="3"/>
  <c r="H6" i="3"/>
  <c r="H7" i="3"/>
  <c r="C22" i="3"/>
  <c r="F13" i="3"/>
  <c r="E28" i="3"/>
  <c r="E33" i="3"/>
  <c r="H42" i="3"/>
  <c r="E37" i="3"/>
  <c r="F6" i="3"/>
  <c r="F27" i="3"/>
  <c r="H31" i="3"/>
  <c r="C37" i="3"/>
  <c r="I38" i="3"/>
  <c r="F11" i="3"/>
  <c r="E32" i="3"/>
  <c r="I6" i="3"/>
  <c r="C16" i="3"/>
  <c r="H22" i="3"/>
  <c r="I13" i="3"/>
  <c r="I23" i="3"/>
  <c r="H38" i="3"/>
  <c r="E26" i="3"/>
  <c r="F37" i="3"/>
  <c r="I36" i="3"/>
  <c r="I32" i="3"/>
  <c r="E43" i="3"/>
  <c r="E7" i="3"/>
  <c r="G33" i="3"/>
  <c r="E38" i="3"/>
  <c r="C26" i="3"/>
  <c r="G6" i="3"/>
  <c r="F23" i="3"/>
  <c r="E22" i="3"/>
  <c r="F33" i="3"/>
  <c r="E8" i="3"/>
  <c r="G42" i="3"/>
  <c r="C27" i="3"/>
  <c r="F17" i="3"/>
  <c r="C12" i="3"/>
  <c r="G36" i="3"/>
  <c r="F28" i="3"/>
  <c r="F36" i="3"/>
  <c r="G37" i="3"/>
  <c r="E12" i="3"/>
  <c r="C38" i="3"/>
  <c r="G23" i="3"/>
  <c r="H33" i="3"/>
  <c r="I8" i="3"/>
  <c r="C31" i="3"/>
  <c r="G18" i="3"/>
  <c r="E17" i="3"/>
  <c r="C21" i="3"/>
  <c r="I7" i="3"/>
  <c r="G7" i="3"/>
  <c r="H18" i="3"/>
  <c r="G26" i="3"/>
  <c r="F32" i="3"/>
  <c r="C42" i="3"/>
  <c r="H27" i="3"/>
  <c r="F43" i="3"/>
  <c r="C41" i="3"/>
  <c r="I41" i="3"/>
  <c r="F22" i="3"/>
  <c r="E6" i="3"/>
  <c r="G31" i="3"/>
  <c r="I11" i="3"/>
  <c r="I18" i="3"/>
  <c r="F26" i="3"/>
  <c r="C13" i="3"/>
  <c r="G12" i="3"/>
  <c r="I21" i="3"/>
  <c r="H32" i="3"/>
  <c r="E16" i="3"/>
  <c r="C11" i="3"/>
  <c r="F31" i="3"/>
  <c r="G16" i="3"/>
  <c r="H11" i="3"/>
  <c r="G21" i="3"/>
  <c r="H13" i="3"/>
  <c r="H36" i="3"/>
  <c r="E11" i="3"/>
  <c r="F18" i="3"/>
  <c r="K43" i="3" l="1"/>
  <c r="D43" i="3"/>
  <c r="J41" i="3"/>
  <c r="J31" i="3"/>
  <c r="J33" i="3"/>
  <c r="J32" i="3"/>
  <c r="K32" i="3"/>
  <c r="D32" i="3"/>
  <c r="K33" i="3"/>
  <c r="D33" i="3"/>
  <c r="J12" i="3"/>
  <c r="J11" i="3"/>
  <c r="K11" i="3"/>
  <c r="D11" i="3"/>
  <c r="K12" i="3"/>
  <c r="D12" i="3"/>
  <c r="J43" i="3"/>
  <c r="J13" i="3"/>
  <c r="D13" i="3"/>
  <c r="K13" i="3"/>
  <c r="K41" i="3"/>
  <c r="D41" i="3"/>
  <c r="K42" i="3"/>
  <c r="D42" i="3"/>
  <c r="J42" i="3"/>
  <c r="D31" i="3"/>
  <c r="K31" i="3"/>
  <c r="J36" i="3"/>
  <c r="J23" i="3"/>
  <c r="J18" i="3"/>
  <c r="J8" i="3"/>
  <c r="K28" i="3"/>
  <c r="D28" i="3"/>
  <c r="K23" i="3"/>
  <c r="D23" i="3"/>
  <c r="K22" i="3"/>
  <c r="D22" i="3"/>
  <c r="K36" i="3"/>
  <c r="D36" i="3"/>
  <c r="J37" i="3"/>
  <c r="K16" i="3"/>
  <c r="D16" i="3"/>
  <c r="K8" i="3"/>
  <c r="D8" i="3"/>
  <c r="K37" i="3"/>
  <c r="D37" i="3"/>
  <c r="D27" i="3"/>
  <c r="K27" i="3"/>
  <c r="J28" i="3"/>
  <c r="J22" i="3"/>
  <c r="K18" i="3"/>
  <c r="D18" i="3"/>
  <c r="J7" i="3"/>
  <c r="J6" i="3"/>
  <c r="K7" i="3"/>
  <c r="D7" i="3"/>
  <c r="K21" i="3"/>
  <c r="D21" i="3"/>
  <c r="J38" i="3"/>
  <c r="J26" i="3"/>
  <c r="D6" i="3"/>
  <c r="K6" i="3"/>
  <c r="J17" i="3"/>
  <c r="J27" i="3"/>
  <c r="D38" i="3"/>
  <c r="K38" i="3"/>
  <c r="D26" i="3"/>
  <c r="K26" i="3"/>
  <c r="K17" i="3"/>
  <c r="D17" i="3"/>
  <c r="J16" i="3"/>
  <c r="J21" i="3"/>
  <c r="L43" i="3" l="1"/>
  <c r="L33" i="3"/>
  <c r="L13" i="3"/>
  <c r="L12" i="3"/>
  <c r="L32" i="3"/>
  <c r="L11" i="3"/>
  <c r="L41" i="3"/>
  <c r="L42" i="3"/>
  <c r="L17" i="3"/>
  <c r="L26" i="3"/>
  <c r="L6" i="3"/>
  <c r="L37" i="3"/>
  <c r="L31" i="3"/>
  <c r="L16" i="3"/>
  <c r="L7" i="3"/>
  <c r="L18" i="3"/>
  <c r="L21" i="3"/>
  <c r="L8" i="3"/>
  <c r="L27" i="3"/>
  <c r="L22" i="3"/>
  <c r="L36" i="3"/>
  <c r="L38" i="3"/>
  <c r="L23" i="3"/>
  <c r="L28" i="3"/>
</calcChain>
</file>

<file path=xl/sharedStrings.xml><?xml version="1.0" encoding="utf-8"?>
<sst xmlns="http://schemas.openxmlformats.org/spreadsheetml/2006/main" count="449" uniqueCount="155">
  <si>
    <t>CLUBES</t>
  </si>
  <si>
    <t>V</t>
  </si>
  <si>
    <t>E</t>
  </si>
  <si>
    <t>D</t>
  </si>
  <si>
    <t>GP</t>
  </si>
  <si>
    <t>GC</t>
  </si>
  <si>
    <t>L</t>
  </si>
  <si>
    <t>M</t>
  </si>
  <si>
    <t>N</t>
  </si>
  <si>
    <t>O</t>
  </si>
  <si>
    <t>P</t>
  </si>
  <si>
    <t>Q</t>
  </si>
  <si>
    <t>Preencher com os</t>
  </si>
  <si>
    <t>nomes dos times</t>
  </si>
  <si>
    <t>conforme técnicos coluna A</t>
  </si>
  <si>
    <t>↓↓↓</t>
  </si>
  <si>
    <t>TÉCNICOS</t>
  </si>
  <si>
    <t>↔</t>
  </si>
  <si>
    <t>TIMES</t>
  </si>
  <si>
    <t>Times</t>
  </si>
  <si>
    <t>FEDERAÇÃO DE FUTEBOL DE MESA DE BRASÍLIA</t>
  </si>
  <si>
    <t>PRIMEIRA FASE</t>
  </si>
  <si>
    <t>DATA:</t>
  </si>
  <si>
    <t>ARTILHEIROS</t>
  </si>
  <si>
    <t>JOGOS</t>
  </si>
  <si>
    <t>ÁRBITROS</t>
  </si>
  <si>
    <t>x</t>
  </si>
  <si>
    <t>CLASSIFICAÇÃO - PRIMEIRA FASE</t>
  </si>
  <si>
    <t>GRUPO</t>
  </si>
  <si>
    <t>CF</t>
  </si>
  <si>
    <t>J</t>
  </si>
  <si>
    <t>GF</t>
  </si>
  <si>
    <t>SG</t>
  </si>
  <si>
    <t>PG</t>
  </si>
  <si>
    <t>Aprov.</t>
  </si>
  <si>
    <t>A</t>
  </si>
  <si>
    <t>1º</t>
  </si>
  <si>
    <t>2º</t>
  </si>
  <si>
    <t>3º</t>
  </si>
  <si>
    <t>B</t>
  </si>
  <si>
    <t>C</t>
  </si>
  <si>
    <t>F</t>
  </si>
  <si>
    <t>G</t>
  </si>
  <si>
    <t>H</t>
  </si>
  <si>
    <t>SEGUNDA FASE</t>
  </si>
  <si>
    <t>JUVENTUS</t>
  </si>
  <si>
    <t>BRASILEIRÃO 2023</t>
  </si>
  <si>
    <t>11.03.2023</t>
  </si>
  <si>
    <t>CRUZEIRO</t>
  </si>
  <si>
    <t>INTERNACIONAL</t>
  </si>
  <si>
    <t>SÃO PAULO</t>
  </si>
  <si>
    <t>R. B. BRAGANTINO</t>
  </si>
  <si>
    <t>PONTE PRETA</t>
  </si>
  <si>
    <t>GRÊMIO</t>
  </si>
  <si>
    <t>MIRASSOL</t>
  </si>
  <si>
    <t>AMÉRICA-MG</t>
  </si>
  <si>
    <t>VASCO DA GAMA</t>
  </si>
  <si>
    <t>SANTOS</t>
  </si>
  <si>
    <t>SPORT RECIFE</t>
  </si>
  <si>
    <t>AVAÍ</t>
  </si>
  <si>
    <t>NÁUTICO</t>
  </si>
  <si>
    <t>PAYSANDU</t>
  </si>
  <si>
    <t>PALMEIRAS</t>
  </si>
  <si>
    <t>BAHIA</t>
  </si>
  <si>
    <t>PORTUGUESA</t>
  </si>
  <si>
    <t>ATLÉTICO-PR</t>
  </si>
  <si>
    <t>FLAMENGO</t>
  </si>
  <si>
    <t>SAMPAIO CORRÊA</t>
  </si>
  <si>
    <t>FLUMINENSE</t>
  </si>
  <si>
    <t>ATLÉTICO-MG</t>
  </si>
  <si>
    <t>BOTAFOGO</t>
  </si>
  <si>
    <t>PAULO CÉSAR</t>
  </si>
  <si>
    <t>LÉO</t>
  </si>
  <si>
    <t>LUIZ CLAUDIO</t>
  </si>
  <si>
    <t>MAGNO</t>
  </si>
  <si>
    <t>PIMENTEL</t>
  </si>
  <si>
    <t>AMAURI</t>
  </si>
  <si>
    <t>ALCIDES</t>
  </si>
  <si>
    <t>MALCHER</t>
  </si>
  <si>
    <t>MARCELO SILVA</t>
  </si>
  <si>
    <t>CARUSO</t>
  </si>
  <si>
    <t>PAULÃO</t>
  </si>
  <si>
    <t>WILLIAM</t>
  </si>
  <si>
    <t>DIGÃO</t>
  </si>
  <si>
    <t>JEAN</t>
  </si>
  <si>
    <t>MARQUINHOS</t>
  </si>
  <si>
    <t>ANTÔNIO CARLOS</t>
  </si>
  <si>
    <t>SIMPLÍCIO</t>
  </si>
  <si>
    <t>FARNEZE</t>
  </si>
  <si>
    <t>ADOLPHO</t>
  </si>
  <si>
    <t>MARCELO FERREIRA</t>
  </si>
  <si>
    <t>LUIZ GOMES</t>
  </si>
  <si>
    <t>MARCELO PORTO</t>
  </si>
  <si>
    <t>RODRIGO</t>
  </si>
  <si>
    <t>JOSÉ RICARDO</t>
  </si>
  <si>
    <t>M. FERREIRA</t>
  </si>
  <si>
    <t>P. CÉSAR</t>
  </si>
  <si>
    <t>A. CARLOS</t>
  </si>
  <si>
    <t>M. PORTO</t>
  </si>
  <si>
    <t>R/H</t>
  </si>
  <si>
    <t>4 - 13:00</t>
  </si>
  <si>
    <t>5 - 14:00</t>
  </si>
  <si>
    <t>6 - 15:00</t>
  </si>
  <si>
    <t>7 - 16:00</t>
  </si>
  <si>
    <t>Grupo</t>
  </si>
  <si>
    <t>1ª - 09:00</t>
  </si>
  <si>
    <t>2ª - 10:00</t>
  </si>
  <si>
    <t>3ª - 11:00</t>
  </si>
  <si>
    <t>ft</t>
  </si>
  <si>
    <t>M. SILVA</t>
  </si>
  <si>
    <t>Alcides</t>
  </si>
  <si>
    <t>Rodrigo</t>
  </si>
  <si>
    <t>Paulo César</t>
  </si>
  <si>
    <t>José Ricardo</t>
  </si>
  <si>
    <t>Antônio Carlos</t>
  </si>
  <si>
    <t>Adolpho</t>
  </si>
  <si>
    <t>Caruso</t>
  </si>
  <si>
    <t>Magno</t>
  </si>
  <si>
    <t>Luiz Cláudio</t>
  </si>
  <si>
    <t>Simplício</t>
  </si>
  <si>
    <t>Pimentel</t>
  </si>
  <si>
    <t>Digão</t>
  </si>
  <si>
    <t>Marcelo Silva</t>
  </si>
  <si>
    <t>Paulão</t>
  </si>
  <si>
    <t>Marquinhos</t>
  </si>
  <si>
    <t>Marcelo Ferreira</t>
  </si>
  <si>
    <t>Amauri</t>
  </si>
  <si>
    <t>William Moreira</t>
  </si>
  <si>
    <t>Marcelo Porto</t>
  </si>
  <si>
    <t>Jean</t>
  </si>
  <si>
    <t>Luiz Gomes</t>
  </si>
  <si>
    <t>Farneze</t>
  </si>
  <si>
    <t>Malcher</t>
  </si>
  <si>
    <t>Léo</t>
  </si>
  <si>
    <t>4º</t>
  </si>
  <si>
    <t>5º</t>
  </si>
  <si>
    <t>6º</t>
  </si>
  <si>
    <t>7º</t>
  </si>
  <si>
    <t>8º</t>
  </si>
  <si>
    <t>9º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</si>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</sst>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dd\.mm\.yyyy"/>
    <numFmt numFmtId="166" formatCode="0.0%"/>
  </numFmts>
  <fonts count="46">
    <font>
      <sz val="11"/>
      <color rgb="FF000000"/>
      <name val="Calibri"/>
    </font>
    <font>
      <sz val="9"/>
      <name val="Arial"/>
    </font>
    <font>
      <b/>
      <sz val="9"/>
      <name val="Arial"/>
    </font>
    <font>
      <sz val="11"/>
      <name val="Calibri"/>
    </font>
    <font>
      <b/>
      <i/>
      <sz val="22"/>
      <name val="Arial"/>
    </font>
    <font>
      <b/>
      <sz val="36"/>
      <name val="Arial"/>
    </font>
    <font>
      <b/>
      <sz val="9"/>
      <name val="Verdana"/>
    </font>
    <font>
      <sz val="9"/>
      <name val="Arial"/>
      <family val="2"/>
    </font>
    <font>
      <i/>
      <sz val="11"/>
      <name val="Calibri"/>
      <family val="2"/>
    </font>
    <font>
      <b/>
      <sz val="9"/>
      <color rgb="FFFF0000"/>
      <name val="Calibri"/>
    </font>
    <font>
      <b/>
      <sz val="11"/>
      <color rgb="FF000000"/>
      <name val="Calibri"/>
    </font>
    <font>
      <b/>
      <sz val="9"/>
      <color rgb="FFFF0000"/>
      <name val="Arial"/>
    </font>
    <font>
      <sz val="9"/>
      <color rgb="FFFF0000"/>
      <name val="Arial"/>
    </font>
    <font>
      <b/>
      <sz val="12"/>
      <color rgb="FFFFFFFF"/>
      <name val="Arial"/>
    </font>
    <font>
      <b/>
      <sz val="10"/>
      <color rgb="FFFFFFFF"/>
      <name val="Arial"/>
    </font>
    <font>
      <sz val="10"/>
      <color rgb="FFFF0000"/>
      <name val="Arial"/>
    </font>
    <font>
      <b/>
      <sz val="9"/>
      <color rgb="FFFFFFFF"/>
      <name val="Arial"/>
    </font>
    <font>
      <b/>
      <sz val="9"/>
      <color rgb="FFFFFFFF"/>
      <name val="Verdana"/>
    </font>
    <font>
      <sz val="9"/>
      <color rgb="FFFF0000"/>
      <name val="Arial"/>
      <family val="2"/>
    </font>
    <font>
      <b/>
      <i/>
      <sz val="20"/>
      <color rgb="FFFFFFFF"/>
      <name val="Arial"/>
    </font>
    <font>
      <b/>
      <i/>
      <sz val="24"/>
      <color rgb="FFFFFFFF"/>
      <name val="Arial"/>
    </font>
    <font>
      <b/>
      <i/>
      <sz val="14"/>
      <color rgb="FFFFFFFF"/>
      <name val="Arial"/>
    </font>
    <font>
      <b/>
      <i/>
      <sz val="18"/>
      <color rgb="FFFFFFFF"/>
      <name val="Arial"/>
      <family val="2"/>
    </font>
    <font>
      <b/>
      <sz val="12"/>
      <color rgb="FFFF0000"/>
      <name val="Arial"/>
      <family val="2"/>
    </font>
    <font>
      <sz val="12"/>
      <color rgb="FF000000"/>
      <name val="Calibri"/>
      <family val="2"/>
    </font>
    <font>
      <b/>
      <sz val="28"/>
      <name val="Arial"/>
      <family val="2"/>
    </font>
    <font>
      <sz val="28"/>
      <name val="Calibri"/>
      <family val="2"/>
    </font>
    <font>
      <b/>
      <sz val="10"/>
      <color rgb="FFFFFFFF"/>
      <name val="Arial"/>
      <family val="2"/>
    </font>
    <font>
      <b/>
      <sz val="20"/>
      <name val="Arial"/>
      <family val="2"/>
    </font>
    <font>
      <sz val="20"/>
      <name val="Calibri"/>
      <family val="2"/>
    </font>
    <font>
      <b/>
      <sz val="14"/>
      <name val="Arial"/>
      <family val="2"/>
    </font>
    <font>
      <sz val="14"/>
      <name val="Calibri"/>
      <family val="2"/>
    </font>
    <font>
      <b/>
      <sz val="10"/>
      <name val="Arial"/>
      <family val="2"/>
    </font>
    <font>
      <b/>
      <sz val="11"/>
      <color rgb="FFFF0000"/>
      <name val="Calibri"/>
      <family val="2"/>
    </font>
    <font>
      <b/>
      <sz val="11"/>
      <color theme="0"/>
      <name val="Calibri"/>
      <family val="2"/>
    </font>
    <font>
      <b/>
      <sz val="11"/>
      <color theme="0"/>
      <name val="Arial"/>
      <family val="2"/>
    </font>
    <font>
      <sz val="11"/>
      <color theme="0"/>
      <name val="Calibri"/>
      <family val="2"/>
    </font>
    <font>
      <b/>
      <sz val="14"/>
      <color theme="0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1"/>
      <color rgb="FF000000"/>
      <name val="Calibri"/>
    </font>
    <font>
      <sz val="8"/>
      <color rgb="FFFF0000"/>
      <name val="Arial"/>
      <family val="2"/>
    </font>
    <font>
      <sz val="8"/>
      <name val="Calibri"/>
    </font>
    <font>
      <b/>
      <i/>
      <sz val="18"/>
      <name val="Arial"/>
      <family val="2"/>
    </font>
    <font>
      <sz val="18"/>
      <color rgb="FF000000"/>
      <name val="Calibri"/>
      <family val="2"/>
    </font>
  </fonts>
  <fills count="1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DBE5F1"/>
        <bgColor rgb="FFDBE5F1"/>
      </patternFill>
    </fill>
    <fill>
      <patternFill patternType="solid">
        <fgColor rgb="FF548DD4"/>
        <bgColor rgb="FF548DD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9" fontId="41" fillId="0" borderId="0" applyFont="0" applyFill="0" applyBorder="0" applyAlignment="0" applyProtection="0"/>
  </cellStyleXfs>
  <cellXfs count="154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/>
    <xf numFmtId="164" fontId="1" fillId="0" borderId="0" xfId="0" applyNumberFormat="1" applyFont="1"/>
    <xf numFmtId="0" fontId="2" fillId="0" borderId="0" xfId="0" applyFont="1"/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1" fontId="1" fillId="0" borderId="0" xfId="0" applyNumberFormat="1" applyFont="1" applyAlignment="1">
      <alignment horizontal="center"/>
    </xf>
    <xf numFmtId="0" fontId="1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6" fontId="13" fillId="2" borderId="0" xfId="0" applyNumberFormat="1" applyFont="1" applyFill="1" applyAlignment="1">
      <alignment horizontal="left" vertical="center"/>
    </xf>
    <xf numFmtId="1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6" fontId="14" fillId="2" borderId="1" xfId="0" applyNumberFormat="1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1" fontId="2" fillId="0" borderId="0" xfId="0" applyNumberFormat="1" applyFont="1" applyAlignment="1">
      <alignment horizontal="center" vertical="center" wrapText="1"/>
    </xf>
    <xf numFmtId="1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3" fontId="2" fillId="0" borderId="0" xfId="0" applyNumberFormat="1" applyFont="1" applyAlignment="1">
      <alignment horizontal="center" vertical="center"/>
    </xf>
    <xf numFmtId="165" fontId="1" fillId="0" borderId="0" xfId="0" applyNumberFormat="1" applyFont="1" applyAlignment="1">
      <alignment horizontal="center" vertical="center" wrapText="1"/>
    </xf>
    <xf numFmtId="165" fontId="2" fillId="0" borderId="0" xfId="0" applyNumberFormat="1" applyFont="1" applyAlignment="1">
      <alignment horizontal="center" vertical="center" wrapText="1"/>
    </xf>
    <xf numFmtId="10" fontId="6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6" fillId="2" borderId="4" xfId="0" applyFont="1" applyFill="1" applyBorder="1" applyAlignment="1">
      <alignment horizontal="center" vertical="center"/>
    </xf>
    <xf numFmtId="10" fontId="17" fillId="2" borderId="4" xfId="0" applyNumberFormat="1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10" fontId="1" fillId="0" borderId="4" xfId="0" applyNumberFormat="1" applyFont="1" applyBorder="1" applyAlignment="1">
      <alignment horizontal="center" vertical="center"/>
    </xf>
    <xf numFmtId="10" fontId="1" fillId="0" borderId="0" xfId="0" applyNumberFormat="1" applyFont="1" applyAlignment="1">
      <alignment horizontal="center" vertical="center"/>
    </xf>
    <xf numFmtId="16" fontId="27" fillId="2" borderId="1" xfId="0" quotePrefix="1" applyNumberFormat="1" applyFont="1" applyFill="1" applyBorder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34" fillId="6" borderId="0" xfId="0" applyFont="1" applyFill="1" applyAlignment="1">
      <alignment horizontal="center" vertical="center"/>
    </xf>
    <xf numFmtId="1" fontId="2" fillId="9" borderId="1" xfId="0" applyNumberFormat="1" applyFont="1" applyFill="1" applyBorder="1" applyAlignment="1">
      <alignment horizontal="center" vertical="center" wrapText="1"/>
    </xf>
    <xf numFmtId="1" fontId="12" fillId="9" borderId="1" xfId="0" applyNumberFormat="1" applyFont="1" applyFill="1" applyBorder="1" applyAlignment="1">
      <alignment horizontal="center" vertical="center" wrapText="1"/>
    </xf>
    <xf numFmtId="3" fontId="2" fillId="9" borderId="1" xfId="0" applyNumberFormat="1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 vertical="center" wrapText="1"/>
    </xf>
    <xf numFmtId="0" fontId="12" fillId="9" borderId="1" xfId="0" applyFont="1" applyFill="1" applyBorder="1" applyAlignment="1">
      <alignment horizontal="center" vertical="center" wrapText="1"/>
    </xf>
    <xf numFmtId="1" fontId="18" fillId="9" borderId="1" xfId="0" applyNumberFormat="1" applyFont="1" applyFill="1" applyBorder="1" applyAlignment="1">
      <alignment horizontal="center" vertical="center" wrapText="1"/>
    </xf>
    <xf numFmtId="1" fontId="2" fillId="5" borderId="1" xfId="0" applyNumberFormat="1" applyFont="1" applyFill="1" applyBorder="1" applyAlignment="1">
      <alignment horizontal="center" vertical="center" wrapText="1"/>
    </xf>
    <xf numFmtId="1" fontId="12" fillId="5" borderId="1" xfId="0" applyNumberFormat="1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3" fontId="2" fillId="5" borderId="1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 wrapText="1"/>
    </xf>
    <xf numFmtId="1" fontId="18" fillId="5" borderId="1" xfId="0" applyNumberFormat="1" applyFont="1" applyFill="1" applyBorder="1" applyAlignment="1">
      <alignment horizontal="center" vertical="center" wrapText="1"/>
    </xf>
    <xf numFmtId="1" fontId="2" fillId="7" borderId="1" xfId="0" applyNumberFormat="1" applyFont="1" applyFill="1" applyBorder="1" applyAlignment="1">
      <alignment horizontal="center" vertical="center" wrapText="1"/>
    </xf>
    <xf numFmtId="1" fontId="12" fillId="7" borderId="1" xfId="0" applyNumberFormat="1" applyFont="1" applyFill="1" applyBorder="1" applyAlignment="1">
      <alignment horizontal="center" vertical="center" wrapText="1"/>
    </xf>
    <xf numFmtId="3" fontId="2" fillId="7" borderId="1" xfId="0" applyNumberFormat="1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 wrapText="1"/>
    </xf>
    <xf numFmtId="0" fontId="12" fillId="7" borderId="1" xfId="0" applyFont="1" applyFill="1" applyBorder="1" applyAlignment="1">
      <alignment horizontal="center" vertical="center" wrapText="1"/>
    </xf>
    <xf numFmtId="1" fontId="18" fillId="7" borderId="1" xfId="0" applyNumberFormat="1" applyFont="1" applyFill="1" applyBorder="1" applyAlignment="1">
      <alignment horizontal="center" vertical="center" wrapText="1"/>
    </xf>
    <xf numFmtId="1" fontId="2" fillId="10" borderId="1" xfId="0" applyNumberFormat="1" applyFont="1" applyFill="1" applyBorder="1" applyAlignment="1">
      <alignment horizontal="center" vertical="center" wrapText="1"/>
    </xf>
    <xf numFmtId="1" fontId="12" fillId="10" borderId="1" xfId="0" applyNumberFormat="1" applyFont="1" applyFill="1" applyBorder="1" applyAlignment="1">
      <alignment horizontal="center" vertical="center" wrapText="1"/>
    </xf>
    <xf numFmtId="0" fontId="7" fillId="10" borderId="1" xfId="0" quotePrefix="1" applyFont="1" applyFill="1" applyBorder="1" applyAlignment="1">
      <alignment horizontal="center" vertical="center" wrapText="1"/>
    </xf>
    <xf numFmtId="3" fontId="2" fillId="10" borderId="1" xfId="0" applyNumberFormat="1" applyFont="1" applyFill="1" applyBorder="1" applyAlignment="1">
      <alignment horizontal="center" vertical="center"/>
    </xf>
    <xf numFmtId="0" fontId="2" fillId="10" borderId="1" xfId="0" applyFont="1" applyFill="1" applyBorder="1" applyAlignment="1">
      <alignment horizontal="center" vertical="center" wrapText="1"/>
    </xf>
    <xf numFmtId="0" fontId="12" fillId="10" borderId="1" xfId="0" applyFont="1" applyFill="1" applyBorder="1" applyAlignment="1">
      <alignment horizontal="center" vertical="center" wrapText="1"/>
    </xf>
    <xf numFmtId="1" fontId="2" fillId="11" borderId="1" xfId="0" applyNumberFormat="1" applyFont="1" applyFill="1" applyBorder="1" applyAlignment="1">
      <alignment horizontal="center" vertical="center" wrapText="1"/>
    </xf>
    <xf numFmtId="1" fontId="12" fillId="11" borderId="1" xfId="0" applyNumberFormat="1" applyFont="1" applyFill="1" applyBorder="1" applyAlignment="1">
      <alignment horizontal="center" vertical="center" wrapText="1"/>
    </xf>
    <xf numFmtId="0" fontId="7" fillId="11" borderId="1" xfId="0" applyFont="1" applyFill="1" applyBorder="1" applyAlignment="1">
      <alignment horizontal="center" vertical="center" wrapText="1"/>
    </xf>
    <xf numFmtId="3" fontId="2" fillId="11" borderId="1" xfId="0" applyNumberFormat="1" applyFont="1" applyFill="1" applyBorder="1" applyAlignment="1">
      <alignment horizontal="center" vertical="center"/>
    </xf>
    <xf numFmtId="0" fontId="2" fillId="11" borderId="1" xfId="0" applyFont="1" applyFill="1" applyBorder="1" applyAlignment="1">
      <alignment horizontal="center" vertical="center" wrapText="1"/>
    </xf>
    <xf numFmtId="0" fontId="12" fillId="11" borderId="1" xfId="0" applyFont="1" applyFill="1" applyBorder="1" applyAlignment="1">
      <alignment horizontal="center" vertical="center" wrapText="1"/>
    </xf>
    <xf numFmtId="1" fontId="2" fillId="12" borderId="1" xfId="0" applyNumberFormat="1" applyFont="1" applyFill="1" applyBorder="1" applyAlignment="1">
      <alignment horizontal="center" vertical="center" wrapText="1"/>
    </xf>
    <xf numFmtId="1" fontId="12" fillId="12" borderId="1" xfId="0" applyNumberFormat="1" applyFont="1" applyFill="1" applyBorder="1" applyAlignment="1">
      <alignment horizontal="center" vertical="center" wrapText="1"/>
    </xf>
    <xf numFmtId="3" fontId="2" fillId="12" borderId="1" xfId="0" applyNumberFormat="1" applyFont="1" applyFill="1" applyBorder="1" applyAlignment="1">
      <alignment horizontal="center" vertical="center"/>
    </xf>
    <xf numFmtId="0" fontId="2" fillId="12" borderId="1" xfId="0" applyFont="1" applyFill="1" applyBorder="1" applyAlignment="1">
      <alignment horizontal="center" vertical="center" wrapText="1"/>
    </xf>
    <xf numFmtId="0" fontId="12" fillId="12" borderId="1" xfId="0" applyFont="1" applyFill="1" applyBorder="1" applyAlignment="1">
      <alignment horizontal="center" vertical="center" wrapText="1"/>
    </xf>
    <xf numFmtId="1" fontId="18" fillId="12" borderId="1" xfId="0" applyNumberFormat="1" applyFont="1" applyFill="1" applyBorder="1" applyAlignment="1">
      <alignment horizontal="center" vertical="center" wrapText="1"/>
    </xf>
    <xf numFmtId="1" fontId="2" fillId="13" borderId="1" xfId="0" applyNumberFormat="1" applyFont="1" applyFill="1" applyBorder="1" applyAlignment="1">
      <alignment horizontal="center" vertical="center" wrapText="1"/>
    </xf>
    <xf numFmtId="1" fontId="12" fillId="13" borderId="1" xfId="0" applyNumberFormat="1" applyFont="1" applyFill="1" applyBorder="1" applyAlignment="1">
      <alignment horizontal="center" vertical="center" wrapText="1"/>
    </xf>
    <xf numFmtId="0" fontId="7" fillId="13" borderId="1" xfId="0" applyFont="1" applyFill="1" applyBorder="1" applyAlignment="1">
      <alignment horizontal="center" vertical="center" wrapText="1"/>
    </xf>
    <xf numFmtId="3" fontId="2" fillId="13" borderId="1" xfId="0" applyNumberFormat="1" applyFont="1" applyFill="1" applyBorder="1" applyAlignment="1">
      <alignment horizontal="center" vertical="center"/>
    </xf>
    <xf numFmtId="0" fontId="2" fillId="13" borderId="1" xfId="0" applyFont="1" applyFill="1" applyBorder="1" applyAlignment="1">
      <alignment horizontal="center" vertical="center" wrapText="1"/>
    </xf>
    <xf numFmtId="0" fontId="12" fillId="13" borderId="1" xfId="0" applyFont="1" applyFill="1" applyBorder="1" applyAlignment="1">
      <alignment horizontal="center" vertical="center" wrapText="1"/>
    </xf>
    <xf numFmtId="1" fontId="18" fillId="13" borderId="1" xfId="0" applyNumberFormat="1" applyFont="1" applyFill="1" applyBorder="1" applyAlignment="1">
      <alignment horizontal="center" vertical="center" wrapText="1"/>
    </xf>
    <xf numFmtId="1" fontId="32" fillId="0" borderId="1" xfId="0" applyNumberFormat="1" applyFont="1" applyBorder="1" applyAlignment="1">
      <alignment horizontal="center" vertical="center" wrapText="1"/>
    </xf>
    <xf numFmtId="1" fontId="38" fillId="0" borderId="1" xfId="0" applyNumberFormat="1" applyFont="1" applyBorder="1" applyAlignment="1">
      <alignment horizontal="center" vertical="center" wrapText="1"/>
    </xf>
    <xf numFmtId="0" fontId="39" fillId="0" borderId="1" xfId="0" applyFont="1" applyBorder="1" applyAlignment="1">
      <alignment horizontal="center" vertical="center" wrapText="1"/>
    </xf>
    <xf numFmtId="3" fontId="32" fillId="0" borderId="1" xfId="0" applyNumberFormat="1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 wrapText="1"/>
    </xf>
    <xf numFmtId="1" fontId="32" fillId="3" borderId="1" xfId="0" applyNumberFormat="1" applyFont="1" applyFill="1" applyBorder="1" applyAlignment="1">
      <alignment horizontal="center" vertical="center" wrapText="1"/>
    </xf>
    <xf numFmtId="1" fontId="38" fillId="3" borderId="1" xfId="0" applyNumberFormat="1" applyFont="1" applyFill="1" applyBorder="1" applyAlignment="1">
      <alignment horizontal="center" vertical="center" wrapText="1"/>
    </xf>
    <xf numFmtId="0" fontId="39" fillId="3" borderId="1" xfId="0" applyFont="1" applyFill="1" applyBorder="1" applyAlignment="1">
      <alignment horizontal="center" vertical="center" wrapText="1"/>
    </xf>
    <xf numFmtId="3" fontId="32" fillId="3" borderId="1" xfId="0" applyNumberFormat="1" applyFont="1" applyFill="1" applyBorder="1" applyAlignment="1">
      <alignment horizontal="center" vertical="center"/>
    </xf>
    <xf numFmtId="0" fontId="32" fillId="3" borderId="1" xfId="0" applyFont="1" applyFill="1" applyBorder="1" applyAlignment="1">
      <alignment horizontal="center" vertical="center" wrapText="1"/>
    </xf>
    <xf numFmtId="1" fontId="40" fillId="0" borderId="1" xfId="0" applyNumberFormat="1" applyFont="1" applyBorder="1" applyAlignment="1">
      <alignment horizontal="center" vertical="center" wrapText="1"/>
    </xf>
    <xf numFmtId="1" fontId="40" fillId="3" borderId="1" xfId="0" applyNumberFormat="1" applyFont="1" applyFill="1" applyBorder="1" applyAlignment="1">
      <alignment horizontal="center" vertical="center" wrapText="1"/>
    </xf>
    <xf numFmtId="0" fontId="40" fillId="0" borderId="1" xfId="0" applyFont="1" applyBorder="1" applyAlignment="1">
      <alignment horizontal="center" vertical="center" wrapText="1"/>
    </xf>
    <xf numFmtId="0" fontId="40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1" fontId="42" fillId="10" borderId="1" xfId="0" applyNumberFormat="1" applyFont="1" applyFill="1" applyBorder="1" applyAlignment="1">
      <alignment horizontal="center" vertical="center" wrapText="1"/>
    </xf>
    <xf numFmtId="1" fontId="42" fillId="10" borderId="1" xfId="0" quotePrefix="1" applyNumberFormat="1" applyFont="1" applyFill="1" applyBorder="1" applyAlignment="1">
      <alignment horizontal="center" vertical="center" wrapText="1"/>
    </xf>
    <xf numFmtId="0" fontId="7" fillId="7" borderId="1" xfId="0" applyFont="1" applyFill="1" applyBorder="1" applyAlignment="1">
      <alignment horizontal="center" vertical="center" wrapText="1"/>
    </xf>
    <xf numFmtId="1" fontId="18" fillId="11" borderId="1" xfId="0" applyNumberFormat="1" applyFont="1" applyFill="1" applyBorder="1" applyAlignment="1">
      <alignment horizontal="center" vertical="center" wrapText="1"/>
    </xf>
    <xf numFmtId="0" fontId="7" fillId="9" borderId="1" xfId="0" applyFont="1" applyFill="1" applyBorder="1" applyAlignment="1">
      <alignment horizontal="center" vertical="center" wrapText="1"/>
    </xf>
    <xf numFmtId="0" fontId="7" fillId="12" borderId="1" xfId="0" applyFont="1" applyFill="1" applyBorder="1" applyAlignment="1">
      <alignment horizontal="center" vertical="center" wrapText="1"/>
    </xf>
    <xf numFmtId="166" fontId="0" fillId="0" borderId="0" xfId="1" applyNumberFormat="1" applyFont="1" applyAlignment="1">
      <alignment horizontal="center"/>
    </xf>
    <xf numFmtId="0" fontId="0" fillId="18" borderId="0" xfId="0" applyFill="1" applyAlignment="1">
      <alignment horizontal="center"/>
    </xf>
    <xf numFmtId="166" fontId="0" fillId="18" borderId="0" xfId="1" applyNumberFormat="1" applyFont="1" applyFill="1" applyAlignment="1">
      <alignment horizontal="center"/>
    </xf>
    <xf numFmtId="0" fontId="34" fillId="17" borderId="0" xfId="0" applyFont="1" applyFill="1" applyAlignment="1">
      <alignment horizontal="center" vertical="center"/>
    </xf>
    <xf numFmtId="166" fontId="34" fillId="17" borderId="0" xfId="1" applyNumberFormat="1" applyFont="1" applyFill="1" applyAlignment="1">
      <alignment horizontal="center" vertical="center"/>
    </xf>
    <xf numFmtId="0" fontId="0" fillId="0" borderId="0" xfId="0" applyAlignment="1">
      <alignment vertical="center"/>
    </xf>
    <xf numFmtId="0" fontId="0" fillId="10" borderId="0" xfId="0" applyFill="1" applyAlignment="1">
      <alignment horizontal="center"/>
    </xf>
    <xf numFmtId="166" fontId="0" fillId="10" borderId="0" xfId="1" applyNumberFormat="1" applyFont="1" applyFill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0" fillId="0" borderId="0" xfId="0"/>
    <xf numFmtId="0" fontId="19" fillId="4" borderId="0" xfId="0" applyFont="1" applyFill="1" applyAlignment="1">
      <alignment horizontal="center" vertical="center"/>
    </xf>
    <xf numFmtId="0" fontId="3" fillId="0" borderId="0" xfId="0" applyFont="1"/>
    <xf numFmtId="0" fontId="20" fillId="4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37" fillId="17" borderId="0" xfId="0" quotePrefix="1" applyNumberFormat="1" applyFont="1" applyFill="1" applyAlignment="1">
      <alignment horizontal="center" vertical="center"/>
    </xf>
    <xf numFmtId="0" fontId="36" fillId="17" borderId="0" xfId="0" applyFont="1" applyFill="1"/>
    <xf numFmtId="1" fontId="25" fillId="0" borderId="6" xfId="0" quotePrefix="1" applyNumberFormat="1" applyFont="1" applyBorder="1" applyAlignment="1">
      <alignment horizontal="center" vertical="center" textRotation="90" wrapText="1"/>
    </xf>
    <xf numFmtId="0" fontId="26" fillId="0" borderId="7" xfId="0" applyFont="1" applyBorder="1" applyAlignment="1">
      <alignment textRotation="90"/>
    </xf>
    <xf numFmtId="0" fontId="26" fillId="0" borderId="5" xfId="0" applyFont="1" applyBorder="1" applyAlignment="1">
      <alignment textRotation="90"/>
    </xf>
    <xf numFmtId="1" fontId="25" fillId="5" borderId="6" xfId="0" quotePrefix="1" applyNumberFormat="1" applyFont="1" applyFill="1" applyBorder="1" applyAlignment="1">
      <alignment horizontal="center" vertical="center" textRotation="90" wrapText="1"/>
    </xf>
    <xf numFmtId="0" fontId="26" fillId="5" borderId="7" xfId="0" applyFont="1" applyFill="1" applyBorder="1" applyAlignment="1">
      <alignment textRotation="90"/>
    </xf>
    <xf numFmtId="0" fontId="26" fillId="5" borderId="5" xfId="0" applyFont="1" applyFill="1" applyBorder="1" applyAlignment="1">
      <alignment textRotation="90"/>
    </xf>
    <xf numFmtId="16" fontId="14" fillId="2" borderId="2" xfId="0" applyNumberFormat="1" applyFont="1" applyFill="1" applyBorder="1" applyAlignment="1">
      <alignment horizontal="center" vertical="center"/>
    </xf>
    <xf numFmtId="0" fontId="3" fillId="0" borderId="8" xfId="0" applyFont="1" applyBorder="1"/>
    <xf numFmtId="0" fontId="3" fillId="0" borderId="3" xfId="0" applyFont="1" applyBorder="1"/>
    <xf numFmtId="0" fontId="14" fillId="2" borderId="2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3" fillId="0" borderId="10" xfId="0" applyFont="1" applyBorder="1"/>
    <xf numFmtId="0" fontId="3" fillId="0" borderId="11" xfId="0" applyFont="1" applyBorder="1"/>
    <xf numFmtId="0" fontId="22" fillId="4" borderId="0" xfId="0" applyFont="1" applyFill="1" applyAlignment="1">
      <alignment horizontal="center" vertical="center"/>
    </xf>
    <xf numFmtId="0" fontId="8" fillId="0" borderId="0" xfId="0" applyFont="1"/>
    <xf numFmtId="0" fontId="44" fillId="0" borderId="0" xfId="0" applyFont="1" applyAlignment="1">
      <alignment horizontal="center" vertical="center"/>
    </xf>
    <xf numFmtId="0" fontId="45" fillId="0" borderId="0" xfId="0" applyFont="1"/>
    <xf numFmtId="0" fontId="21" fillId="4" borderId="0" xfId="0" applyFont="1" applyFill="1" applyAlignment="1">
      <alignment horizontal="center" vertical="center"/>
    </xf>
    <xf numFmtId="0" fontId="4" fillId="0" borderId="0" xfId="0" quotePrefix="1" applyFont="1" applyAlignment="1">
      <alignment horizontal="center" vertical="center"/>
    </xf>
    <xf numFmtId="165" fontId="23" fillId="0" borderId="0" xfId="0" quotePrefix="1" applyNumberFormat="1" applyFont="1" applyAlignment="1">
      <alignment horizontal="center" vertical="center"/>
    </xf>
    <xf numFmtId="0" fontId="24" fillId="0" borderId="0" xfId="0" applyFont="1"/>
    <xf numFmtId="1" fontId="35" fillId="16" borderId="6" xfId="0" applyNumberFormat="1" applyFont="1" applyFill="1" applyBorder="1" applyAlignment="1">
      <alignment horizontal="center" vertical="center" textRotation="90" wrapText="1"/>
    </xf>
    <xf numFmtId="0" fontId="36" fillId="16" borderId="5" xfId="0" applyFont="1" applyFill="1" applyBorder="1" applyAlignment="1">
      <alignment textRotation="90"/>
    </xf>
    <xf numFmtId="1" fontId="28" fillId="15" borderId="6" xfId="0" applyNumberFormat="1" applyFont="1" applyFill="1" applyBorder="1" applyAlignment="1">
      <alignment horizontal="center" vertical="center" textRotation="90" wrapText="1"/>
    </xf>
    <xf numFmtId="1" fontId="28" fillId="15" borderId="7" xfId="0" applyNumberFormat="1" applyFont="1" applyFill="1" applyBorder="1" applyAlignment="1">
      <alignment horizontal="center" vertical="center" textRotation="90" wrapText="1"/>
    </xf>
    <xf numFmtId="0" fontId="29" fillId="15" borderId="7" xfId="0" applyFont="1" applyFill="1" applyBorder="1" applyAlignment="1">
      <alignment textRotation="90"/>
    </xf>
    <xf numFmtId="0" fontId="29" fillId="15" borderId="5" xfId="0" applyFont="1" applyFill="1" applyBorder="1" applyAlignment="1">
      <alignment textRotation="90"/>
    </xf>
    <xf numFmtId="1" fontId="28" fillId="8" borderId="6" xfId="0" quotePrefix="1" applyNumberFormat="1" applyFont="1" applyFill="1" applyBorder="1" applyAlignment="1">
      <alignment horizontal="center" vertical="center" textRotation="90" wrapText="1"/>
    </xf>
    <xf numFmtId="1" fontId="28" fillId="8" borderId="7" xfId="0" applyNumberFormat="1" applyFont="1" applyFill="1" applyBorder="1" applyAlignment="1">
      <alignment horizontal="center" vertical="center" textRotation="90" wrapText="1"/>
    </xf>
    <xf numFmtId="0" fontId="29" fillId="8" borderId="7" xfId="0" applyFont="1" applyFill="1" applyBorder="1" applyAlignment="1">
      <alignment textRotation="90"/>
    </xf>
    <xf numFmtId="0" fontId="29" fillId="8" borderId="5" xfId="0" applyFont="1" applyFill="1" applyBorder="1" applyAlignment="1">
      <alignment textRotation="90"/>
    </xf>
    <xf numFmtId="1" fontId="30" fillId="14" borderId="6" xfId="0" applyNumberFormat="1" applyFont="1" applyFill="1" applyBorder="1" applyAlignment="1">
      <alignment horizontal="center" vertical="center" textRotation="90" wrapText="1"/>
    </xf>
    <xf numFmtId="0" fontId="31" fillId="14" borderId="7" xfId="0" applyFont="1" applyFill="1" applyBorder="1" applyAlignment="1">
      <alignment textRotation="90"/>
    </xf>
    <xf numFmtId="0" fontId="31" fillId="14" borderId="5" xfId="0" applyFont="1" applyFill="1" applyBorder="1" applyAlignment="1">
      <alignment textRotation="90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colors>
    <mruColors>
      <color rgb="FFFFFF99"/>
      <color rgb="FFCC9900"/>
      <color rgb="FF996600"/>
      <color rgb="FFCC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G100"/>
  <sheetViews>
    <sheetView workbookViewId="0">
      <selection activeCell="C42" sqref="C42"/>
    </sheetView>
  </sheetViews>
  <sheetFormatPr defaultColWidth="14.453125" defaultRowHeight="15" customHeight="1"/>
  <cols>
    <col min="1" max="1" width="23.7265625" customWidth="1"/>
    <col min="2" max="2" width="3.54296875" customWidth="1"/>
    <col min="3" max="3" width="23.7265625" customWidth="1"/>
    <col min="4" max="11" width="3.26953125" customWidth="1"/>
    <col min="12" max="12" width="18.54296875" customWidth="1"/>
    <col min="13" max="17" width="3.26953125" customWidth="1"/>
    <col min="18" max="18" width="12.54296875" customWidth="1"/>
    <col min="19" max="19" width="4.453125" customWidth="1"/>
    <col min="20" max="21" width="3.453125" customWidth="1"/>
    <col min="22" max="22" width="5" customWidth="1"/>
    <col min="23" max="23" width="9.26953125" hidden="1" customWidth="1"/>
    <col min="24" max="28" width="9.453125" hidden="1" customWidth="1"/>
    <col min="29" max="33" width="8" customWidth="1"/>
  </cols>
  <sheetData>
    <row r="1" spans="1:33" ht="12" customHeight="1">
      <c r="A1" s="1" t="str">
        <f>'Tab Prim Fase'!M24</f>
        <v>ATLÉTICO-PR</v>
      </c>
      <c r="B1" s="1">
        <f>IF('Tab Prim Fase'!N24&lt;'Tab Prim Fase'!P24,0,IF('Tab Prim Fase'!N24='Tab Prim Fase'!P24,1,IF('Tab Prim Fase'!N24&gt;'Tab Prim Fase'!P24,2)))</f>
        <v>1</v>
      </c>
      <c r="C1" s="1" t="str">
        <f>'Tab Prim Fase'!Q24</f>
        <v>FLAMENGO</v>
      </c>
      <c r="D1" s="1">
        <f>IF('Tab Prim Fase'!N24&gt;'Tab Prim Fase'!P24,0,IF('Tab Prim Fase'!N24='Tab Prim Fase'!P24,1,IF('Tab Prim Fase'!N24&lt;'Tab Prim Fase'!P24,2)))</f>
        <v>1</v>
      </c>
      <c r="E1" s="1">
        <f>IF(ISNUMBER('Tab Prim Fase'!N24),1,0)</f>
        <v>1</v>
      </c>
      <c r="F1" s="1">
        <f t="shared" ref="F1:F24" si="0">IF(B1*E1=2,1,0)</f>
        <v>0</v>
      </c>
      <c r="G1" s="1">
        <f t="shared" ref="G1:G24" si="1">IF(B1*E1=1,1,0)</f>
        <v>1</v>
      </c>
      <c r="H1" s="1">
        <f t="shared" ref="H1:H24" si="2">IF(B1=0,IF(E1=1,1,0),0)</f>
        <v>0</v>
      </c>
      <c r="I1" s="1">
        <f t="shared" ref="I1:I24" si="3">IF(E1*D1=2,1,0)</f>
        <v>0</v>
      </c>
      <c r="J1" s="1">
        <f t="shared" ref="J1:J24" si="4">IF(E1*D1=1,1,0)</f>
        <v>1</v>
      </c>
      <c r="K1" s="1">
        <f t="shared" ref="K1:K24" si="5">IF(D1=0,IF(E1=1,1,0),0)</f>
        <v>0</v>
      </c>
      <c r="L1" s="2" t="s">
        <v>0</v>
      </c>
      <c r="M1" s="2" t="s">
        <v>1</v>
      </c>
      <c r="N1" s="2" t="s">
        <v>2</v>
      </c>
      <c r="O1" s="2" t="s">
        <v>3</v>
      </c>
      <c r="P1" s="2" t="s">
        <v>4</v>
      </c>
      <c r="Q1" s="2" t="s">
        <v>5</v>
      </c>
      <c r="R1" s="3"/>
      <c r="S1" s="1"/>
      <c r="T1" s="1"/>
      <c r="U1" s="1"/>
      <c r="V1" s="3"/>
      <c r="W1" s="1" t="s">
        <v>6</v>
      </c>
      <c r="X1" s="1" t="s">
        <v>7</v>
      </c>
      <c r="Y1" s="1" t="s">
        <v>8</v>
      </c>
      <c r="Z1" s="1" t="s">
        <v>9</v>
      </c>
      <c r="AA1" s="1" t="s">
        <v>10</v>
      </c>
      <c r="AB1" s="1" t="s">
        <v>11</v>
      </c>
      <c r="AC1" s="3"/>
      <c r="AD1" s="3"/>
      <c r="AE1" s="3"/>
      <c r="AF1" s="3"/>
      <c r="AG1" s="3"/>
    </row>
    <row r="2" spans="1:33" ht="12" customHeight="1">
      <c r="A2" s="1" t="str">
        <f>'Tab Prim Fase'!M25</f>
        <v>FLUMINENSE</v>
      </c>
      <c r="B2" s="1">
        <f>IF('Tab Prim Fase'!N25&lt;'Tab Prim Fase'!P25,0,IF('Tab Prim Fase'!N25='Tab Prim Fase'!P25,1,IF('Tab Prim Fase'!N25&gt;'Tab Prim Fase'!P25,2)))</f>
        <v>0</v>
      </c>
      <c r="C2" s="1" t="str">
        <f>'Tab Prim Fase'!Q25</f>
        <v>ATLÉTICO-MG</v>
      </c>
      <c r="D2" s="1">
        <f>IF('Tab Prim Fase'!N25&gt;'Tab Prim Fase'!P25,0,IF('Tab Prim Fase'!N25='Tab Prim Fase'!P25,1,IF('Tab Prim Fase'!N25&lt;'Tab Prim Fase'!P25,2)))</f>
        <v>2</v>
      </c>
      <c r="E2" s="1">
        <f>IF(ISNUMBER('Tab Prim Fase'!N25),1,0)</f>
        <v>1</v>
      </c>
      <c r="F2" s="1">
        <f t="shared" si="0"/>
        <v>0</v>
      </c>
      <c r="G2" s="1">
        <f t="shared" si="1"/>
        <v>0</v>
      </c>
      <c r="H2" s="1">
        <f t="shared" si="2"/>
        <v>1</v>
      </c>
      <c r="I2" s="1">
        <f t="shared" si="3"/>
        <v>1</v>
      </c>
      <c r="J2" s="1">
        <f t="shared" si="4"/>
        <v>0</v>
      </c>
      <c r="K2" s="1">
        <f t="shared" si="5"/>
        <v>0</v>
      </c>
      <c r="L2" s="1" t="s">
        <v>48</v>
      </c>
      <c r="M2" s="1">
        <f>SUMIF($A$1:$A$24,L2,$F$1:$F$24)+SUMIF($C$1:$C$24,L2,$I$1:$I$24)</f>
        <v>2</v>
      </c>
      <c r="N2" s="1">
        <f>SUMIF($A$1:$A$24,L2,$G$1:$G$24)+SUMIF($C$1:$C$24,L2,$J$1:$J$24)</f>
        <v>0</v>
      </c>
      <c r="O2" s="1">
        <f>SUMIF($A$1:$A$24,L2,$H$1:$H$24)+SUMIF($C$1:$C$24,L2,$K$1:$K$24)</f>
        <v>0</v>
      </c>
      <c r="P2" s="1">
        <f>SUMIF('Tab Prim Fase'!$M$1:$M$31,L2,'Tab Prim Fase'!$N$1:$N$31)+SUMIF('Tab Prim Fase'!$Q$1:$Q$31,L2,'Tab Prim Fase'!$P$1:$P$31)</f>
        <v>5</v>
      </c>
      <c r="Q2" s="1">
        <f>SUMIF('Tab Prim Fase'!$M$1:$M$31,L2,'Tab Prim Fase'!$P$1:$P$31)+SUMIF('Tab Prim Fase'!$Q$1:$Q$31,L2,'Tab Prim Fase'!$N$1:$N$31)</f>
        <v>1</v>
      </c>
      <c r="R2" s="3">
        <f>(1000000*((3*M2)+N2))+(10000*M2)+(100*(P2-Q2))+P2+(0.001*(30-T2))</f>
        <v>6020405.0290000001</v>
      </c>
      <c r="S2" s="1">
        <f>RANK(R2,$R$2:$R$5)</f>
        <v>1</v>
      </c>
      <c r="T2" s="1">
        <v>1</v>
      </c>
      <c r="U2" s="1">
        <f>IF($S$2=T2,2,0)+IF($S$3=T2,3,0)+IF($S$4=T2,4,0)+IF($S$5=T2,5,0)</f>
        <v>2</v>
      </c>
      <c r="V2" s="3"/>
      <c r="W2" s="3" t="str">
        <f t="shared" ref="W2:AB2" si="6">CONCATENATE("'Auxiliar'!",W$1,$U2)</f>
        <v>'Auxiliar'!L2</v>
      </c>
      <c r="X2" s="3" t="str">
        <f t="shared" si="6"/>
        <v>'Auxiliar'!M2</v>
      </c>
      <c r="Y2" s="3" t="str">
        <f t="shared" si="6"/>
        <v>'Auxiliar'!N2</v>
      </c>
      <c r="Z2" s="3" t="str">
        <f t="shared" si="6"/>
        <v>'Auxiliar'!O2</v>
      </c>
      <c r="AA2" s="3" t="str">
        <f t="shared" si="6"/>
        <v>'Auxiliar'!P2</v>
      </c>
      <c r="AB2" s="3" t="str">
        <f t="shared" si="6"/>
        <v>'Auxiliar'!Q2</v>
      </c>
      <c r="AC2" s="3"/>
      <c r="AD2" s="3"/>
      <c r="AE2" s="3"/>
      <c r="AF2" s="3"/>
      <c r="AG2" s="3"/>
    </row>
    <row r="3" spans="1:33" ht="12" customHeight="1">
      <c r="A3" s="1" t="str">
        <f>'Tab Prim Fase'!M26</f>
        <v>CRUZEIRO</v>
      </c>
      <c r="B3" s="1">
        <f>IF('Tab Prim Fase'!N26&lt;'Tab Prim Fase'!P26,0,IF('Tab Prim Fase'!N26='Tab Prim Fase'!P26,1,IF('Tab Prim Fase'!N26&gt;'Tab Prim Fase'!P26,2)))</f>
        <v>2</v>
      </c>
      <c r="C3" s="1" t="str">
        <f>'Tab Prim Fase'!Q26</f>
        <v>INTERNACIONAL</v>
      </c>
      <c r="D3" s="1">
        <f>IF('Tab Prim Fase'!N26&gt;'Tab Prim Fase'!P26,0,IF('Tab Prim Fase'!N26='Tab Prim Fase'!P26,1,IF('Tab Prim Fase'!N26&lt;'Tab Prim Fase'!P26,2)))</f>
        <v>0</v>
      </c>
      <c r="E3" s="1">
        <f>IF(ISNUMBER('Tab Prim Fase'!N26),1,0)</f>
        <v>1</v>
      </c>
      <c r="F3" s="1">
        <f t="shared" si="0"/>
        <v>1</v>
      </c>
      <c r="G3" s="1">
        <f t="shared" si="1"/>
        <v>0</v>
      </c>
      <c r="H3" s="1">
        <f t="shared" si="2"/>
        <v>0</v>
      </c>
      <c r="I3" s="1">
        <f t="shared" si="3"/>
        <v>0</v>
      </c>
      <c r="J3" s="1">
        <f t="shared" si="4"/>
        <v>0</v>
      </c>
      <c r="K3" s="1">
        <f t="shared" si="5"/>
        <v>1</v>
      </c>
      <c r="L3" s="1" t="s">
        <v>49</v>
      </c>
      <c r="M3" s="1">
        <f>SUMIF($A$1:$A$24,L3,$F$1:$F$24)+SUMIF($C$1:$C$24,L3,$I$1:$I$24)</f>
        <v>0</v>
      </c>
      <c r="N3" s="1">
        <f>SUMIF($A$1:$A$24,L3,$G$1:$G$24)+SUMIF($C$1:$C$24,L3,$J$1:$J$24)</f>
        <v>0</v>
      </c>
      <c r="O3" s="1">
        <f>SUMIF($A$1:$A$24,L3,$H$1:$H$24)+SUMIF($C$1:$C$24,L3,$K$1:$K$24)</f>
        <v>2</v>
      </c>
      <c r="P3" s="1">
        <f>SUMIF('Tab Prim Fase'!$M$1:$M$31,L3,'Tab Prim Fase'!$N$1:$N$31)+SUMIF('Tab Prim Fase'!$Q$1:$Q$31,L3,'Tab Prim Fase'!$P$1:$P$31)</f>
        <v>0</v>
      </c>
      <c r="Q3" s="1">
        <f>SUMIF('Tab Prim Fase'!$M$1:$M$31,L3,'Tab Prim Fase'!$P$1:$P$31)+SUMIF('Tab Prim Fase'!$Q$1:$Q$31,L3,'Tab Prim Fase'!$N$1:$N$31)</f>
        <v>7</v>
      </c>
      <c r="R3" s="3">
        <f>(1000000*((3*M3)+N3))+(10000*M3)+(100*(P3-Q3))+P3+(0.001*(30-T3))</f>
        <v>-699.97199999999998</v>
      </c>
      <c r="S3" s="1">
        <f>RANK(R3,$R$2:$R$5)</f>
        <v>3</v>
      </c>
      <c r="T3" s="1">
        <v>2</v>
      </c>
      <c r="U3" s="1">
        <f>IF($S$2=T3,2,0)+IF($S$3=T3,3,0)+IF($S$4=T3,4,0)+IF($S$5=T3,5,0)</f>
        <v>4</v>
      </c>
      <c r="V3" s="3"/>
      <c r="W3" s="3" t="str">
        <f t="shared" ref="W3:AB3" si="7">CONCATENATE("'Auxiliar'!",W$1,$U3)</f>
        <v>'Auxiliar'!L4</v>
      </c>
      <c r="X3" s="3" t="str">
        <f t="shared" si="7"/>
        <v>'Auxiliar'!M4</v>
      </c>
      <c r="Y3" s="3" t="str">
        <f t="shared" si="7"/>
        <v>'Auxiliar'!N4</v>
      </c>
      <c r="Z3" s="3" t="str">
        <f t="shared" si="7"/>
        <v>'Auxiliar'!O4</v>
      </c>
      <c r="AA3" s="3" t="str">
        <f t="shared" si="7"/>
        <v>'Auxiliar'!P4</v>
      </c>
      <c r="AB3" s="3" t="str">
        <f t="shared" si="7"/>
        <v>'Auxiliar'!Q4</v>
      </c>
      <c r="AC3" s="3"/>
      <c r="AD3" s="3"/>
      <c r="AE3" s="3"/>
      <c r="AF3" s="3"/>
      <c r="AG3" s="3"/>
    </row>
    <row r="4" spans="1:33" ht="12" customHeight="1">
      <c r="A4" s="1" t="str">
        <f>'Tab Prim Fase'!M27</f>
        <v>R. B. BRAGANTINO</v>
      </c>
      <c r="B4" s="1">
        <f>IF('Tab Prim Fase'!N27&lt;'Tab Prim Fase'!P27,0,IF('Tab Prim Fase'!N27='Tab Prim Fase'!P27,1,IF('Tab Prim Fase'!N27&gt;'Tab Prim Fase'!P27,2)))</f>
        <v>1</v>
      </c>
      <c r="C4" s="1" t="str">
        <f>'Tab Prim Fase'!Q27</f>
        <v>PONTE PRETA</v>
      </c>
      <c r="D4" s="1">
        <f>IF('Tab Prim Fase'!N27&gt;'Tab Prim Fase'!P27,0,IF('Tab Prim Fase'!N27='Tab Prim Fase'!P27,1,IF('Tab Prim Fase'!N27&lt;'Tab Prim Fase'!P27,2)))</f>
        <v>1</v>
      </c>
      <c r="E4" s="1">
        <f>IF(ISNUMBER('Tab Prim Fase'!N27),1,0)</f>
        <v>1</v>
      </c>
      <c r="F4" s="1">
        <f t="shared" si="0"/>
        <v>0</v>
      </c>
      <c r="G4" s="1">
        <f t="shared" si="1"/>
        <v>1</v>
      </c>
      <c r="H4" s="1">
        <f t="shared" si="2"/>
        <v>0</v>
      </c>
      <c r="I4" s="1">
        <f t="shared" si="3"/>
        <v>0</v>
      </c>
      <c r="J4" s="1">
        <f t="shared" si="4"/>
        <v>1</v>
      </c>
      <c r="K4" s="1">
        <f t="shared" si="5"/>
        <v>0</v>
      </c>
      <c r="L4" s="1" t="s">
        <v>50</v>
      </c>
      <c r="M4" s="1">
        <f>SUMIF($A$1:$A$24,L4,$F$1:$F$24)+SUMIF($C$1:$C$24,L4,$I$1:$I$24)</f>
        <v>1</v>
      </c>
      <c r="N4" s="1">
        <f>SUMIF($A$1:$A$24,L4,$G$1:$G$24)+SUMIF($C$1:$C$24,L4,$J$1:$J$24)</f>
        <v>0</v>
      </c>
      <c r="O4" s="1">
        <f>SUMIF($A$1:$A$24,L4,$H$1:$H$24)+SUMIF($C$1:$C$24,L4,$K$1:$K$24)</f>
        <v>1</v>
      </c>
      <c r="P4" s="1">
        <f>SUMIF('Tab Prim Fase'!$M$1:$M$31,L4,'Tab Prim Fase'!$N$1:$N$31)+SUMIF('Tab Prim Fase'!$Q$1:$Q$31,L4,'Tab Prim Fase'!$P$1:$P$31)</f>
        <v>5</v>
      </c>
      <c r="Q4" s="1">
        <f>SUMIF('Tab Prim Fase'!$M$1:$M$31,L4,'Tab Prim Fase'!$P$1:$P$31)+SUMIF('Tab Prim Fase'!$Q$1:$Q$31,L4,'Tab Prim Fase'!$N$1:$N$31)</f>
        <v>2</v>
      </c>
      <c r="R4" s="3">
        <f>(1000000*((3*M4)+N4))+(10000*M4)+(100*(P4-Q4))+P4+(0.001*(30-T4))</f>
        <v>3010305.0269999998</v>
      </c>
      <c r="S4" s="1">
        <f>RANK(R4,$R$2:$R$5)</f>
        <v>2</v>
      </c>
      <c r="T4" s="1">
        <v>3</v>
      </c>
      <c r="U4" s="1">
        <f>IF($S$2=T4,2,0)+IF($S$3=T4,3,0)+IF($S$4=T4,4,0)+IF($S$5=T4,5,0)</f>
        <v>3</v>
      </c>
      <c r="V4" s="3"/>
      <c r="W4" s="3" t="str">
        <f t="shared" ref="W4:AB4" si="8">CONCATENATE("'Auxiliar'!",W$1,$U4)</f>
        <v>'Auxiliar'!L3</v>
      </c>
      <c r="X4" s="3" t="str">
        <f t="shared" si="8"/>
        <v>'Auxiliar'!M3</v>
      </c>
      <c r="Y4" s="3" t="str">
        <f t="shared" si="8"/>
        <v>'Auxiliar'!N3</v>
      </c>
      <c r="Z4" s="3" t="str">
        <f t="shared" si="8"/>
        <v>'Auxiliar'!O3</v>
      </c>
      <c r="AA4" s="3" t="str">
        <f t="shared" si="8"/>
        <v>'Auxiliar'!P3</v>
      </c>
      <c r="AB4" s="3" t="str">
        <f t="shared" si="8"/>
        <v>'Auxiliar'!Q3</v>
      </c>
      <c r="AC4" s="3"/>
      <c r="AD4" s="3"/>
      <c r="AE4" s="3"/>
      <c r="AF4" s="3"/>
      <c r="AG4" s="3"/>
    </row>
    <row r="5" spans="1:33" ht="12" customHeight="1">
      <c r="A5" s="1" t="str">
        <f>'Tab Prim Fase'!M28</f>
        <v>MIRASSOL</v>
      </c>
      <c r="B5" s="1">
        <f>IF('Tab Prim Fase'!N28&lt;'Tab Prim Fase'!P28,0,IF('Tab Prim Fase'!N28='Tab Prim Fase'!P28,1,IF('Tab Prim Fase'!N28&gt;'Tab Prim Fase'!P28,2)))</f>
        <v>2</v>
      </c>
      <c r="C5" s="1" t="str">
        <f>'Tab Prim Fase'!Q28</f>
        <v>AMÉRICA-MG</v>
      </c>
      <c r="D5" s="1">
        <f>IF('Tab Prim Fase'!N28&gt;'Tab Prim Fase'!P28,0,IF('Tab Prim Fase'!N28='Tab Prim Fase'!P28,1,IF('Tab Prim Fase'!N28&lt;'Tab Prim Fase'!P28,2)))</f>
        <v>0</v>
      </c>
      <c r="E5" s="1">
        <f>IF(ISNUMBER('Tab Prim Fase'!N28),1,0)</f>
        <v>1</v>
      </c>
      <c r="F5" s="1">
        <f t="shared" si="0"/>
        <v>1</v>
      </c>
      <c r="G5" s="1">
        <f t="shared" si="1"/>
        <v>0</v>
      </c>
      <c r="H5" s="1">
        <f t="shared" si="2"/>
        <v>0</v>
      </c>
      <c r="I5" s="1">
        <f t="shared" si="3"/>
        <v>0</v>
      </c>
      <c r="J5" s="1">
        <f t="shared" si="4"/>
        <v>0</v>
      </c>
      <c r="K5" s="1">
        <f t="shared" si="5"/>
        <v>1</v>
      </c>
      <c r="L5" s="1"/>
      <c r="M5" s="1"/>
      <c r="N5" s="1"/>
      <c r="O5" s="1"/>
      <c r="P5" s="1"/>
      <c r="Q5" s="1"/>
      <c r="R5" s="3"/>
      <c r="S5" s="1"/>
      <c r="T5" s="1"/>
      <c r="U5" s="1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</row>
    <row r="6" spans="1:33" ht="12" customHeight="1">
      <c r="A6" s="1" t="str">
        <f>'Tab Prim Fase'!M29</f>
        <v>SANTOS</v>
      </c>
      <c r="B6" s="1">
        <f>IF('Tab Prim Fase'!N29&lt;'Tab Prim Fase'!P29,0,IF('Tab Prim Fase'!N29='Tab Prim Fase'!P29,1,IF('Tab Prim Fase'!N29&gt;'Tab Prim Fase'!P29,2)))</f>
        <v>2</v>
      </c>
      <c r="C6" s="1" t="str">
        <f>'Tab Prim Fase'!Q29</f>
        <v>SPORT RECIFE</v>
      </c>
      <c r="D6" s="1">
        <f>IF('Tab Prim Fase'!N29&gt;'Tab Prim Fase'!P29,0,IF('Tab Prim Fase'!N29='Tab Prim Fase'!P29,1,IF('Tab Prim Fase'!N29&lt;'Tab Prim Fase'!P29,2)))</f>
        <v>0</v>
      </c>
      <c r="E6" s="1">
        <f>IF(ISNUMBER('Tab Prim Fase'!N29),1,0)</f>
        <v>1</v>
      </c>
      <c r="F6" s="1">
        <f t="shared" si="0"/>
        <v>1</v>
      </c>
      <c r="G6" s="1">
        <f t="shared" si="1"/>
        <v>0</v>
      </c>
      <c r="H6" s="1">
        <f t="shared" si="2"/>
        <v>0</v>
      </c>
      <c r="I6" s="1">
        <f t="shared" si="3"/>
        <v>0</v>
      </c>
      <c r="J6" s="1">
        <f t="shared" si="4"/>
        <v>0</v>
      </c>
      <c r="K6" s="1">
        <f t="shared" si="5"/>
        <v>1</v>
      </c>
      <c r="L6" s="1"/>
      <c r="M6" s="1"/>
      <c r="N6" s="1"/>
      <c r="O6" s="1"/>
      <c r="P6" s="1"/>
      <c r="Q6" s="1"/>
      <c r="R6" s="3"/>
      <c r="S6" s="1"/>
      <c r="T6" s="1"/>
      <c r="U6" s="1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</row>
    <row r="7" spans="1:33" ht="12" customHeight="1">
      <c r="A7" s="1" t="str">
        <f>'Tab Prim Fase'!M30</f>
        <v>JUVENTUS</v>
      </c>
      <c r="B7" s="1">
        <f>IF('Tab Prim Fase'!N30&lt;'Tab Prim Fase'!P30,0,IF('Tab Prim Fase'!N30='Tab Prim Fase'!P30,1,IF('Tab Prim Fase'!N30&gt;'Tab Prim Fase'!P30,2)))</f>
        <v>1</v>
      </c>
      <c r="C7" s="1" t="str">
        <f>'Tab Prim Fase'!Q30</f>
        <v>NÁUTICO</v>
      </c>
      <c r="D7" s="1">
        <f>IF('Tab Prim Fase'!N30&gt;'Tab Prim Fase'!P30,0,IF('Tab Prim Fase'!N30='Tab Prim Fase'!P30,1,IF('Tab Prim Fase'!N30&lt;'Tab Prim Fase'!P30,2)))</f>
        <v>1</v>
      </c>
      <c r="E7" s="1">
        <f>IF(ISNUMBER('Tab Prim Fase'!N30),1,0)</f>
        <v>1</v>
      </c>
      <c r="F7" s="1">
        <f t="shared" si="0"/>
        <v>0</v>
      </c>
      <c r="G7" s="1">
        <f t="shared" si="1"/>
        <v>1</v>
      </c>
      <c r="H7" s="1">
        <f t="shared" si="2"/>
        <v>0</v>
      </c>
      <c r="I7" s="1">
        <f t="shared" si="3"/>
        <v>0</v>
      </c>
      <c r="J7" s="1">
        <f t="shared" si="4"/>
        <v>1</v>
      </c>
      <c r="K7" s="1">
        <f t="shared" si="5"/>
        <v>0</v>
      </c>
      <c r="L7" s="1" t="s">
        <v>51</v>
      </c>
      <c r="M7" s="1">
        <f>SUMIF($A$1:$A$24,L7,$F$1:$F$24)+SUMIF($C$1:$C$24,L7,$I$1:$I$24)</f>
        <v>1</v>
      </c>
      <c r="N7" s="1">
        <f>SUMIF($A$1:$A$24,L7,$G$1:$G$24)+SUMIF($C$1:$C$24,L7,$J$1:$J$24)</f>
        <v>1</v>
      </c>
      <c r="O7" s="1">
        <f>SUMIF($A$1:$A$24,L7,$H$1:$H$24)+SUMIF($C$1:$C$24,L7,$K$1:$K$24)</f>
        <v>0</v>
      </c>
      <c r="P7" s="1">
        <f>SUMIF('Tab Prim Fase'!$M$1:$M$31,L7,'Tab Prim Fase'!$N$1:$N$31)+SUMIF('Tab Prim Fase'!$Q$1:$Q$31,L7,'Tab Prim Fase'!$P$1:$P$31)</f>
        <v>2</v>
      </c>
      <c r="Q7" s="1">
        <f>SUMIF('Tab Prim Fase'!$M$1:$M$31,L7,'Tab Prim Fase'!$P$1:$P$31)+SUMIF('Tab Prim Fase'!$Q$1:$Q$31,L7,'Tab Prim Fase'!$N$1:$N$31)</f>
        <v>1</v>
      </c>
      <c r="R7" s="3">
        <f>(1000000*((3*M7)+N7))+(10000*M7)+(100*(P7-Q7))+P7+(0.001*(30-T7))</f>
        <v>4010102.0290000001</v>
      </c>
      <c r="S7" s="1">
        <f>RANK(R7,$R$7:$R$9)</f>
        <v>2</v>
      </c>
      <c r="T7" s="1">
        <v>1</v>
      </c>
      <c r="U7" s="1">
        <f>IF($S$7=T7,7,0)+IF($S$8=T7,8,0)+IF($S$9=T7,9,0)+IF($S$10=T7,10,0)</f>
        <v>8</v>
      </c>
      <c r="V7" s="3"/>
      <c r="W7" s="3" t="str">
        <f t="shared" ref="W7:AB7" si="9">CONCATENATE("'Auxiliar'!",W$1,$U7)</f>
        <v>'Auxiliar'!L8</v>
      </c>
      <c r="X7" s="3" t="str">
        <f t="shared" si="9"/>
        <v>'Auxiliar'!M8</v>
      </c>
      <c r="Y7" s="3" t="str">
        <f t="shared" si="9"/>
        <v>'Auxiliar'!N8</v>
      </c>
      <c r="Z7" s="3" t="str">
        <f t="shared" si="9"/>
        <v>'Auxiliar'!O8</v>
      </c>
      <c r="AA7" s="3" t="str">
        <f t="shared" si="9"/>
        <v>'Auxiliar'!P8</v>
      </c>
      <c r="AB7" s="3" t="str">
        <f t="shared" si="9"/>
        <v>'Auxiliar'!Q8</v>
      </c>
      <c r="AC7" s="3"/>
      <c r="AD7" s="3"/>
      <c r="AE7" s="3"/>
      <c r="AF7" s="3"/>
      <c r="AG7" s="3"/>
    </row>
    <row r="8" spans="1:33" ht="12" customHeight="1">
      <c r="A8" s="1" t="str">
        <f>'Tab Prim Fase'!M31</f>
        <v>PALMEIRAS</v>
      </c>
      <c r="B8" s="1">
        <f>IF('Tab Prim Fase'!N31&lt;'Tab Prim Fase'!P31,0,IF('Tab Prim Fase'!N31='Tab Prim Fase'!P31,1,IF('Tab Prim Fase'!N31&gt;'Tab Prim Fase'!P31,2)))</f>
        <v>2</v>
      </c>
      <c r="C8" s="1" t="str">
        <f>'Tab Prim Fase'!Q31</f>
        <v>BAHIA</v>
      </c>
      <c r="D8" s="1">
        <f>IF('Tab Prim Fase'!N31&gt;'Tab Prim Fase'!P31,0,IF('Tab Prim Fase'!N31='Tab Prim Fase'!P31,1,IF('Tab Prim Fase'!N31&lt;'Tab Prim Fase'!P31,2)))</f>
        <v>0</v>
      </c>
      <c r="E8" s="1">
        <f>IF(ISNUMBER('Tab Prim Fase'!N31),1,0)</f>
        <v>1</v>
      </c>
      <c r="F8" s="1">
        <f t="shared" si="0"/>
        <v>1</v>
      </c>
      <c r="G8" s="1">
        <f t="shared" si="1"/>
        <v>0</v>
      </c>
      <c r="H8" s="1">
        <f t="shared" si="2"/>
        <v>0</v>
      </c>
      <c r="I8" s="1">
        <f t="shared" si="3"/>
        <v>0</v>
      </c>
      <c r="J8" s="1">
        <f t="shared" si="4"/>
        <v>0</v>
      </c>
      <c r="K8" s="1">
        <f t="shared" si="5"/>
        <v>1</v>
      </c>
      <c r="L8" s="1" t="s">
        <v>52</v>
      </c>
      <c r="M8" s="1">
        <f>SUMIF($A$1:$A$24,L8,$F$1:$F$24)+SUMIF($C$1:$C$24,L8,$I$1:$I$24)</f>
        <v>1</v>
      </c>
      <c r="N8" s="1">
        <f>SUMIF($A$1:$A$24,L8,$G$1:$G$24)+SUMIF($C$1:$C$24,L8,$J$1:$J$24)</f>
        <v>1</v>
      </c>
      <c r="O8" s="1">
        <f>SUMIF($A$1:$A$24,L8,$H$1:$H$24)+SUMIF($C$1:$C$24,L8,$K$1:$K$24)</f>
        <v>0</v>
      </c>
      <c r="P8" s="1">
        <f>SUMIF('Tab Prim Fase'!$M$1:$M$31,L8,'Tab Prim Fase'!$N$1:$N$31)+SUMIF('Tab Prim Fase'!$Q$1:$Q$31,L8,'Tab Prim Fase'!$P$1:$P$31)</f>
        <v>3</v>
      </c>
      <c r="Q8" s="1">
        <f>SUMIF('Tab Prim Fase'!$M$1:$M$31,L8,'Tab Prim Fase'!$P$1:$P$31)+SUMIF('Tab Prim Fase'!$Q$1:$Q$31,L8,'Tab Prim Fase'!$N$1:$N$31)</f>
        <v>1</v>
      </c>
      <c r="R8" s="3">
        <f>(1000000*((3*M8)+N8))+(10000*M8)+(100*(P8-Q8))+P8+(0.001*(30-T8))</f>
        <v>4010203.0279999999</v>
      </c>
      <c r="S8" s="1">
        <f>RANK(R8,$R$7:$R$9)</f>
        <v>1</v>
      </c>
      <c r="T8" s="1">
        <v>2</v>
      </c>
      <c r="U8" s="1">
        <f>IF($S$7=T8,7,0)+IF($S$8=T8,8,0)+IF($S$9=T8,9,0)+IF($S$10=T8,10,0)</f>
        <v>7</v>
      </c>
      <c r="V8" s="3"/>
      <c r="W8" s="3" t="str">
        <f t="shared" ref="W8:AB8" si="10">CONCATENATE("'Auxiliar'!",W$1,$U8)</f>
        <v>'Auxiliar'!L7</v>
      </c>
      <c r="X8" s="3" t="str">
        <f t="shared" si="10"/>
        <v>'Auxiliar'!M7</v>
      </c>
      <c r="Y8" s="3" t="str">
        <f t="shared" si="10"/>
        <v>'Auxiliar'!N7</v>
      </c>
      <c r="Z8" s="3" t="str">
        <f t="shared" si="10"/>
        <v>'Auxiliar'!O7</v>
      </c>
      <c r="AA8" s="3" t="str">
        <f t="shared" si="10"/>
        <v>'Auxiliar'!P7</v>
      </c>
      <c r="AB8" s="3" t="str">
        <f t="shared" si="10"/>
        <v>'Auxiliar'!Q7</v>
      </c>
      <c r="AC8" s="3"/>
      <c r="AD8" s="3"/>
      <c r="AE8" s="3"/>
      <c r="AF8" s="3"/>
      <c r="AG8" s="3"/>
    </row>
    <row r="9" spans="1:33" ht="12" customHeight="1">
      <c r="A9" s="1" t="str">
        <f>'Tab Prim Fase'!M8</f>
        <v>SÃO PAULO</v>
      </c>
      <c r="B9" s="1">
        <f>IF('Tab Prim Fase'!N8&lt;'Tab Prim Fase'!P8,0,IF('Tab Prim Fase'!N8='Tab Prim Fase'!P8,1,IF('Tab Prim Fase'!N8&gt;'Tab Prim Fase'!P8,2)))</f>
        <v>0</v>
      </c>
      <c r="C9" s="1" t="str">
        <f>'Tab Prim Fase'!Q8</f>
        <v>CRUZEIRO</v>
      </c>
      <c r="D9" s="1">
        <f>IF('Tab Prim Fase'!N8&gt;'Tab Prim Fase'!P8,0,IF('Tab Prim Fase'!N8='Tab Prim Fase'!P8,1,IF('Tab Prim Fase'!N8&lt;'Tab Prim Fase'!P8,2)))</f>
        <v>2</v>
      </c>
      <c r="E9" s="1">
        <f>IF(ISNUMBER('Tab Prim Fase'!N8),1,0)</f>
        <v>1</v>
      </c>
      <c r="F9" s="1">
        <f t="shared" si="0"/>
        <v>0</v>
      </c>
      <c r="G9" s="1">
        <f t="shared" si="1"/>
        <v>0</v>
      </c>
      <c r="H9" s="1">
        <f t="shared" si="2"/>
        <v>1</v>
      </c>
      <c r="I9" s="1">
        <f t="shared" si="3"/>
        <v>1</v>
      </c>
      <c r="J9" s="1">
        <f t="shared" si="4"/>
        <v>0</v>
      </c>
      <c r="K9" s="1">
        <f t="shared" si="5"/>
        <v>0</v>
      </c>
      <c r="L9" s="1" t="s">
        <v>53</v>
      </c>
      <c r="M9" s="1">
        <f>SUMIF($A$1:$A$24,L9,$F$1:$F$24)+SUMIF($C$1:$C$24,L9,$I$1:$I$24)</f>
        <v>0</v>
      </c>
      <c r="N9" s="1">
        <f>SUMIF($A$1:$A$24,L9,$G$1:$G$24)+SUMIF($C$1:$C$24,L9,$J$1:$J$24)</f>
        <v>0</v>
      </c>
      <c r="O9" s="1">
        <f>SUMIF($A$1:$A$24,L9,$H$1:$H$24)+SUMIF($C$1:$C$24,L9,$K$1:$K$24)</f>
        <v>2</v>
      </c>
      <c r="P9" s="1">
        <f>SUMIF('Tab Prim Fase'!$M$1:$M$31,L9,'Tab Prim Fase'!$N$1:$N$31)+SUMIF('Tab Prim Fase'!$Q$1:$Q$31,L9,'Tab Prim Fase'!$P$1:$P$31)</f>
        <v>0</v>
      </c>
      <c r="Q9" s="1">
        <f>SUMIF('Tab Prim Fase'!$M$1:$M$31,L9,'Tab Prim Fase'!$P$1:$P$31)+SUMIF('Tab Prim Fase'!$Q$1:$Q$31,L9,'Tab Prim Fase'!$N$1:$N$31)</f>
        <v>3</v>
      </c>
      <c r="R9" s="3">
        <f>(1000000*((3*M9)+N9))+(10000*M9)+(100*(P9-Q9))+P9+(0.001*(30-T9))</f>
        <v>-299.97300000000001</v>
      </c>
      <c r="S9" s="1">
        <f>RANK(R9,$R$7:$R$9)</f>
        <v>3</v>
      </c>
      <c r="T9" s="1">
        <v>3</v>
      </c>
      <c r="U9" s="1">
        <f>IF($S$7=T9,7,0)+IF($S$8=T9,8,0)+IF($S$9=T9,9,0)+IF($S$10=T9,10,0)</f>
        <v>9</v>
      </c>
      <c r="V9" s="3"/>
      <c r="W9" s="3" t="str">
        <f t="shared" ref="W9:AB9" si="11">CONCATENATE("'Auxiliar'!",W$1,$U9)</f>
        <v>'Auxiliar'!L9</v>
      </c>
      <c r="X9" s="3" t="str">
        <f t="shared" si="11"/>
        <v>'Auxiliar'!M9</v>
      </c>
      <c r="Y9" s="3" t="str">
        <f t="shared" si="11"/>
        <v>'Auxiliar'!N9</v>
      </c>
      <c r="Z9" s="3" t="str">
        <f t="shared" si="11"/>
        <v>'Auxiliar'!O9</v>
      </c>
      <c r="AA9" s="3" t="str">
        <f t="shared" si="11"/>
        <v>'Auxiliar'!P9</v>
      </c>
      <c r="AB9" s="3" t="str">
        <f t="shared" si="11"/>
        <v>'Auxiliar'!Q9</v>
      </c>
      <c r="AC9" s="3"/>
      <c r="AD9" s="3"/>
      <c r="AE9" s="3"/>
      <c r="AF9" s="3"/>
      <c r="AG9" s="3"/>
    </row>
    <row r="10" spans="1:33" ht="12" customHeight="1">
      <c r="A10" s="1" t="str">
        <f>'Tab Prim Fase'!M9</f>
        <v>GRÊMIO</v>
      </c>
      <c r="B10" s="1">
        <f>IF('Tab Prim Fase'!N9&lt;'Tab Prim Fase'!P9,0,IF('Tab Prim Fase'!N9='Tab Prim Fase'!P9,1,IF('Tab Prim Fase'!N9&gt;'Tab Prim Fase'!P9,2)))</f>
        <v>0</v>
      </c>
      <c r="C10" s="1" t="str">
        <f>'Tab Prim Fase'!Q9</f>
        <v>R. B. BRAGANTINO</v>
      </c>
      <c r="D10" s="1">
        <f>IF('Tab Prim Fase'!N9&gt;'Tab Prim Fase'!P9,0,IF('Tab Prim Fase'!N9='Tab Prim Fase'!P9,1,IF('Tab Prim Fase'!N9&lt;'Tab Prim Fase'!P9,2)))</f>
        <v>2</v>
      </c>
      <c r="E10" s="1">
        <f>IF(ISNUMBER('Tab Prim Fase'!N9),1,0)</f>
        <v>1</v>
      </c>
      <c r="F10" s="1">
        <f t="shared" si="0"/>
        <v>0</v>
      </c>
      <c r="G10" s="1">
        <f t="shared" si="1"/>
        <v>0</v>
      </c>
      <c r="H10" s="1">
        <f t="shared" si="2"/>
        <v>1</v>
      </c>
      <c r="I10" s="1">
        <f t="shared" si="3"/>
        <v>1</v>
      </c>
      <c r="J10" s="1">
        <f t="shared" si="4"/>
        <v>0</v>
      </c>
      <c r="K10" s="1">
        <f t="shared" si="5"/>
        <v>0</v>
      </c>
      <c r="L10" s="1"/>
      <c r="M10" s="1"/>
      <c r="N10" s="1"/>
      <c r="O10" s="1"/>
      <c r="P10" s="1"/>
      <c r="Q10" s="1"/>
      <c r="R10" s="3"/>
      <c r="S10" s="1"/>
      <c r="T10" s="1"/>
      <c r="U10" s="1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</row>
    <row r="11" spans="1:33" ht="12" customHeight="1">
      <c r="A11" s="1" t="str">
        <f>'Tab Prim Fase'!M10</f>
        <v>VASCO DA GAMA</v>
      </c>
      <c r="B11" s="1">
        <f>IF('Tab Prim Fase'!N10&lt;'Tab Prim Fase'!P10,0,IF('Tab Prim Fase'!N10='Tab Prim Fase'!P10,1,IF('Tab Prim Fase'!N10&gt;'Tab Prim Fase'!P10,2)))</f>
        <v>0</v>
      </c>
      <c r="C11" s="1" t="str">
        <f>'Tab Prim Fase'!Q10</f>
        <v>MIRASSOL</v>
      </c>
      <c r="D11" s="1">
        <f>IF('Tab Prim Fase'!N10&gt;'Tab Prim Fase'!P10,0,IF('Tab Prim Fase'!N10='Tab Prim Fase'!P10,1,IF('Tab Prim Fase'!N10&lt;'Tab Prim Fase'!P10,2)))</f>
        <v>2</v>
      </c>
      <c r="E11" s="1">
        <f>IF(ISNUMBER('Tab Prim Fase'!N10),1,0)</f>
        <v>1</v>
      </c>
      <c r="F11" s="1">
        <f t="shared" si="0"/>
        <v>0</v>
      </c>
      <c r="G11" s="1">
        <f t="shared" si="1"/>
        <v>0</v>
      </c>
      <c r="H11" s="1">
        <f t="shared" si="2"/>
        <v>1</v>
      </c>
      <c r="I11" s="1">
        <f t="shared" si="3"/>
        <v>1</v>
      </c>
      <c r="J11" s="1">
        <f t="shared" si="4"/>
        <v>0</v>
      </c>
      <c r="K11" s="1">
        <f t="shared" si="5"/>
        <v>0</v>
      </c>
      <c r="L11" s="1"/>
      <c r="M11" s="1"/>
      <c r="N11" s="1"/>
      <c r="O11" s="1"/>
      <c r="P11" s="1"/>
      <c r="Q11" s="1"/>
      <c r="R11" s="3"/>
      <c r="S11" s="1"/>
      <c r="T11" s="1"/>
      <c r="U11" s="1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</row>
    <row r="12" spans="1:33" ht="12" customHeight="1">
      <c r="A12" s="1" t="str">
        <f>'Tab Prim Fase'!M11</f>
        <v>AVAÍ</v>
      </c>
      <c r="B12" s="1">
        <f>IF('Tab Prim Fase'!N11&lt;'Tab Prim Fase'!P11,0,IF('Tab Prim Fase'!N11='Tab Prim Fase'!P11,1,IF('Tab Prim Fase'!N11&gt;'Tab Prim Fase'!P11,2)))</f>
        <v>0</v>
      </c>
      <c r="C12" s="1" t="str">
        <f>'Tab Prim Fase'!Q11</f>
        <v>SANTOS</v>
      </c>
      <c r="D12" s="1">
        <f>IF('Tab Prim Fase'!N11&gt;'Tab Prim Fase'!P11,0,IF('Tab Prim Fase'!N11='Tab Prim Fase'!P11,1,IF('Tab Prim Fase'!N11&lt;'Tab Prim Fase'!P11,2)))</f>
        <v>2</v>
      </c>
      <c r="E12" s="1">
        <f>IF(ISNUMBER('Tab Prim Fase'!N11),1,0)</f>
        <v>1</v>
      </c>
      <c r="F12" s="1">
        <f t="shared" si="0"/>
        <v>0</v>
      </c>
      <c r="G12" s="1">
        <f t="shared" si="1"/>
        <v>0</v>
      </c>
      <c r="H12" s="1">
        <f t="shared" si="2"/>
        <v>1</v>
      </c>
      <c r="I12" s="1">
        <f t="shared" si="3"/>
        <v>1</v>
      </c>
      <c r="J12" s="1">
        <f t="shared" si="4"/>
        <v>0</v>
      </c>
      <c r="K12" s="1">
        <f t="shared" si="5"/>
        <v>0</v>
      </c>
      <c r="L12" s="1" t="s">
        <v>54</v>
      </c>
      <c r="M12" s="1">
        <f>SUMIF($A$1:$A$24,L12,$F$1:$F$24)+SUMIF($C$1:$C$24,L12,$I$1:$I$24)</f>
        <v>2</v>
      </c>
      <c r="N12" s="1">
        <f>SUMIF($A$1:$A$24,L12,$G$1:$G$24)+SUMIF($C$1:$C$24,L12,$J$1:$J$24)</f>
        <v>0</v>
      </c>
      <c r="O12" s="1">
        <f>SUMIF($A$1:$A$24,L12,$H$1:$H$24)+SUMIF($C$1:$C$24,L12,$K$1:$K$24)</f>
        <v>0</v>
      </c>
      <c r="P12" s="1">
        <f>SUMIF('Tab Prim Fase'!$M$1:$M$31,L12,'Tab Prim Fase'!$N$1:$N$31)+SUMIF('Tab Prim Fase'!$Q$1:$Q$31,L12,'Tab Prim Fase'!$P$1:$P$31)</f>
        <v>5</v>
      </c>
      <c r="Q12" s="1">
        <f>SUMIF('Tab Prim Fase'!$M$1:$M$31,L12,'Tab Prim Fase'!$P$1:$P$31)+SUMIF('Tab Prim Fase'!$Q$1:$Q$31,L12,'Tab Prim Fase'!$N$1:$N$31)</f>
        <v>0</v>
      </c>
      <c r="R12" s="3">
        <f>(1000000*((3*M12)+N12))+(10000*M12)+(100*(P12-Q12))+P12+(0.001*(30-T12))</f>
        <v>6020505.0290000001</v>
      </c>
      <c r="S12" s="1">
        <f>RANK(R12,$R$12:$R$14)</f>
        <v>1</v>
      </c>
      <c r="T12" s="1">
        <v>1</v>
      </c>
      <c r="U12" s="1">
        <f>IF($S$12=T12,12,0)+IF($S$13=T12,13,0)+IF($S$14=T12,14,0)+IF($S$15=T12,15,0)</f>
        <v>12</v>
      </c>
      <c r="V12" s="3"/>
      <c r="W12" s="3" t="str">
        <f t="shared" ref="W12:AB12" si="12">CONCATENATE("'Auxiliar'!",W$1,$U12)</f>
        <v>'Auxiliar'!L12</v>
      </c>
      <c r="X12" s="3" t="str">
        <f t="shared" si="12"/>
        <v>'Auxiliar'!M12</v>
      </c>
      <c r="Y12" s="3" t="str">
        <f t="shared" si="12"/>
        <v>'Auxiliar'!N12</v>
      </c>
      <c r="Z12" s="3" t="str">
        <f t="shared" si="12"/>
        <v>'Auxiliar'!O12</v>
      </c>
      <c r="AA12" s="3" t="str">
        <f t="shared" si="12"/>
        <v>'Auxiliar'!P12</v>
      </c>
      <c r="AB12" s="3" t="str">
        <f t="shared" si="12"/>
        <v>'Auxiliar'!Q12</v>
      </c>
      <c r="AC12" s="3"/>
      <c r="AD12" s="3"/>
      <c r="AE12" s="3"/>
      <c r="AF12" s="3"/>
      <c r="AG12" s="3"/>
    </row>
    <row r="13" spans="1:33" ht="12" customHeight="1">
      <c r="A13" s="1" t="str">
        <f>'Tab Prim Fase'!M12</f>
        <v>PAYSANDU</v>
      </c>
      <c r="B13" s="1">
        <f>IF('Tab Prim Fase'!N12&lt;'Tab Prim Fase'!P12,0,IF('Tab Prim Fase'!N12='Tab Prim Fase'!P12,1,IF('Tab Prim Fase'!N12&gt;'Tab Prim Fase'!P12,2)))</f>
        <v>0</v>
      </c>
      <c r="C13" s="1" t="str">
        <f>'Tab Prim Fase'!Q12</f>
        <v>JUVENTUS</v>
      </c>
      <c r="D13" s="1">
        <f>IF('Tab Prim Fase'!N12&gt;'Tab Prim Fase'!P12,0,IF('Tab Prim Fase'!N12='Tab Prim Fase'!P12,1,IF('Tab Prim Fase'!N12&lt;'Tab Prim Fase'!P12,2)))</f>
        <v>2</v>
      </c>
      <c r="E13" s="1">
        <f>IF(ISNUMBER('Tab Prim Fase'!N12),1,0)</f>
        <v>1</v>
      </c>
      <c r="F13" s="1">
        <f t="shared" si="0"/>
        <v>0</v>
      </c>
      <c r="G13" s="1">
        <f t="shared" si="1"/>
        <v>0</v>
      </c>
      <c r="H13" s="1">
        <f t="shared" si="2"/>
        <v>1</v>
      </c>
      <c r="I13" s="1">
        <f t="shared" si="3"/>
        <v>1</v>
      </c>
      <c r="J13" s="1">
        <f t="shared" si="4"/>
        <v>0</v>
      </c>
      <c r="K13" s="1">
        <f t="shared" si="5"/>
        <v>0</v>
      </c>
      <c r="L13" s="1" t="s">
        <v>55</v>
      </c>
      <c r="M13" s="1">
        <f>SUMIF($A$1:$A$24,L13,$F$1:$F$24)+SUMIF($C$1:$C$24,L13,$I$1:$I$24)</f>
        <v>0</v>
      </c>
      <c r="N13" s="1">
        <f>SUMIF($A$1:$A$24,L13,$G$1:$G$24)+SUMIF($C$1:$C$24,L13,$J$1:$J$24)</f>
        <v>0</v>
      </c>
      <c r="O13" s="1">
        <f>SUMIF($A$1:$A$24,L13,$H$1:$H$24)+SUMIF($C$1:$C$24,L13,$K$1:$K$24)</f>
        <v>2</v>
      </c>
      <c r="P13" s="1">
        <f>SUMIF('Tab Prim Fase'!$M$1:$M$31,L13,'Tab Prim Fase'!$N$1:$N$31)+SUMIF('Tab Prim Fase'!$Q$1:$Q$31,L13,'Tab Prim Fase'!$P$1:$P$31)</f>
        <v>0</v>
      </c>
      <c r="Q13" s="1">
        <f>SUMIF('Tab Prim Fase'!$M$1:$M$31,L13,'Tab Prim Fase'!$P$1:$P$31)+SUMIF('Tab Prim Fase'!$Q$1:$Q$31,L13,'Tab Prim Fase'!$N$1:$N$31)</f>
        <v>5</v>
      </c>
      <c r="R13" s="4">
        <f>(1000000*((3*M13)+N13))+(10000*M13)+(100*(P13-Q13))+P13+(0.001*(30-T13))</f>
        <v>-499.97199999999998</v>
      </c>
      <c r="S13" s="1">
        <f>RANK(R13,$R$12:$R$14)</f>
        <v>3</v>
      </c>
      <c r="T13" s="1">
        <v>2</v>
      </c>
      <c r="U13" s="1">
        <f>IF($S$12=T13,12,0)+IF($S$13=T13,13,0)+IF($S$14=T13,14,0)+IF($S$15=T13,15,0)</f>
        <v>14</v>
      </c>
      <c r="V13" s="3"/>
      <c r="W13" s="3" t="str">
        <f t="shared" ref="W13:AB13" si="13">CONCATENATE("'Auxiliar'!",W$1,$U13)</f>
        <v>'Auxiliar'!L14</v>
      </c>
      <c r="X13" s="3" t="str">
        <f t="shared" si="13"/>
        <v>'Auxiliar'!M14</v>
      </c>
      <c r="Y13" s="3" t="str">
        <f t="shared" si="13"/>
        <v>'Auxiliar'!N14</v>
      </c>
      <c r="Z13" s="3" t="str">
        <f t="shared" si="13"/>
        <v>'Auxiliar'!O14</v>
      </c>
      <c r="AA13" s="3" t="str">
        <f t="shared" si="13"/>
        <v>'Auxiliar'!P14</v>
      </c>
      <c r="AB13" s="3" t="str">
        <f t="shared" si="13"/>
        <v>'Auxiliar'!Q14</v>
      </c>
      <c r="AC13" s="3"/>
      <c r="AD13" s="3"/>
      <c r="AE13" s="3"/>
      <c r="AF13" s="3"/>
      <c r="AG13" s="3"/>
    </row>
    <row r="14" spans="1:33" ht="12" customHeight="1">
      <c r="A14" s="1" t="str">
        <f>'Tab Prim Fase'!M13</f>
        <v>PORTUGUESA</v>
      </c>
      <c r="B14" s="1">
        <f>IF('Tab Prim Fase'!N13&lt;'Tab Prim Fase'!P13,0,IF('Tab Prim Fase'!N13='Tab Prim Fase'!P13,1,IF('Tab Prim Fase'!N13&gt;'Tab Prim Fase'!P13,2)))</f>
        <v>0</v>
      </c>
      <c r="C14" s="1" t="str">
        <f>'Tab Prim Fase'!Q13</f>
        <v>PALMEIRAS</v>
      </c>
      <c r="D14" s="1">
        <f>IF('Tab Prim Fase'!N13&gt;'Tab Prim Fase'!P13,0,IF('Tab Prim Fase'!N13='Tab Prim Fase'!P13,1,IF('Tab Prim Fase'!N13&lt;'Tab Prim Fase'!P13,2)))</f>
        <v>2</v>
      </c>
      <c r="E14" s="1">
        <f>IF(ISNUMBER('Tab Prim Fase'!N13),1,0)</f>
        <v>1</v>
      </c>
      <c r="F14" s="1">
        <f t="shared" si="0"/>
        <v>0</v>
      </c>
      <c r="G14" s="1">
        <f t="shared" si="1"/>
        <v>0</v>
      </c>
      <c r="H14" s="1">
        <f t="shared" si="2"/>
        <v>1</v>
      </c>
      <c r="I14" s="1">
        <f t="shared" si="3"/>
        <v>1</v>
      </c>
      <c r="J14" s="1">
        <f t="shared" si="4"/>
        <v>0</v>
      </c>
      <c r="K14" s="1">
        <f t="shared" si="5"/>
        <v>0</v>
      </c>
      <c r="L14" s="1" t="s">
        <v>56</v>
      </c>
      <c r="M14" s="1">
        <f>SUMIF($A$1:$A$24,L14,$F$1:$F$24)+SUMIF($C$1:$C$24,L14,$I$1:$I$24)</f>
        <v>1</v>
      </c>
      <c r="N14" s="1">
        <f>SUMIF($A$1:$A$24,L14,$G$1:$G$24)+SUMIF($C$1:$C$24,L14,$J$1:$J$24)</f>
        <v>0</v>
      </c>
      <c r="O14" s="1">
        <f>SUMIF($A$1:$A$24,L14,$H$1:$H$24)+SUMIF($C$1:$C$24,L14,$K$1:$K$24)</f>
        <v>1</v>
      </c>
      <c r="P14" s="1">
        <f>SUMIF('Tab Prim Fase'!$M$1:$M$31,L14,'Tab Prim Fase'!$N$1:$N$31)+SUMIF('Tab Prim Fase'!$Q$1:$Q$31,L14,'Tab Prim Fase'!$P$1:$P$31)</f>
        <v>1</v>
      </c>
      <c r="Q14" s="1">
        <f>SUMIF('Tab Prim Fase'!$M$1:$M$31,L14,'Tab Prim Fase'!$P$1:$P$31)+SUMIF('Tab Prim Fase'!$Q$1:$Q$31,L14,'Tab Prim Fase'!$N$1:$N$31)</f>
        <v>1</v>
      </c>
      <c r="R14" s="3">
        <f>(1000000*((3*M14)+N14))+(10000*M14)+(100*(P14-Q14))+P14+(0.001*(30-T14))</f>
        <v>3010001.0269999998</v>
      </c>
      <c r="S14" s="1">
        <f>RANK(R14,$R$12:$R$14)</f>
        <v>2</v>
      </c>
      <c r="T14" s="1">
        <v>3</v>
      </c>
      <c r="U14" s="1">
        <f>IF($S$12=T14,12,0)+IF($S$13=T14,13,0)+IF($S$14=T14,14,0)+IF($S$15=T14,15,0)</f>
        <v>13</v>
      </c>
      <c r="V14" s="3"/>
      <c r="W14" s="3" t="str">
        <f t="shared" ref="W14:AB14" si="14">CONCATENATE("'Auxiliar'!",W$1,$U14)</f>
        <v>'Auxiliar'!L13</v>
      </c>
      <c r="X14" s="3" t="str">
        <f t="shared" si="14"/>
        <v>'Auxiliar'!M13</v>
      </c>
      <c r="Y14" s="3" t="str">
        <f t="shared" si="14"/>
        <v>'Auxiliar'!N13</v>
      </c>
      <c r="Z14" s="3" t="str">
        <f t="shared" si="14"/>
        <v>'Auxiliar'!O13</v>
      </c>
      <c r="AA14" s="3" t="str">
        <f t="shared" si="14"/>
        <v>'Auxiliar'!P13</v>
      </c>
      <c r="AB14" s="3" t="str">
        <f t="shared" si="14"/>
        <v>'Auxiliar'!Q13</v>
      </c>
      <c r="AC14" s="3"/>
      <c r="AD14" s="3"/>
      <c r="AE14" s="3"/>
      <c r="AF14" s="3"/>
      <c r="AG14" s="3"/>
    </row>
    <row r="15" spans="1:33" ht="12" customHeight="1">
      <c r="A15" s="1" t="str">
        <f>'Tab Prim Fase'!M14</f>
        <v>SAMPAIO CORRÊA</v>
      </c>
      <c r="B15" s="1">
        <f>IF('Tab Prim Fase'!N14&lt;'Tab Prim Fase'!P14,0,IF('Tab Prim Fase'!N14='Tab Prim Fase'!P14,1,IF('Tab Prim Fase'!N14&gt;'Tab Prim Fase'!P14,2)))</f>
        <v>0</v>
      </c>
      <c r="C15" s="1" t="str">
        <f>'Tab Prim Fase'!Q14</f>
        <v>ATLÉTICO-PR</v>
      </c>
      <c r="D15" s="1">
        <f>IF('Tab Prim Fase'!N14&gt;'Tab Prim Fase'!P14,0,IF('Tab Prim Fase'!N14='Tab Prim Fase'!P14,1,IF('Tab Prim Fase'!N14&lt;'Tab Prim Fase'!P14,2)))</f>
        <v>2</v>
      </c>
      <c r="E15" s="1">
        <f>IF(ISNUMBER('Tab Prim Fase'!N14),1,0)</f>
        <v>1</v>
      </c>
      <c r="F15" s="1">
        <f t="shared" si="0"/>
        <v>0</v>
      </c>
      <c r="G15" s="1">
        <f t="shared" si="1"/>
        <v>0</v>
      </c>
      <c r="H15" s="1">
        <f t="shared" si="2"/>
        <v>1</v>
      </c>
      <c r="I15" s="1">
        <f t="shared" si="3"/>
        <v>1</v>
      </c>
      <c r="J15" s="1">
        <f t="shared" si="4"/>
        <v>0</v>
      </c>
      <c r="K15" s="1">
        <f t="shared" si="5"/>
        <v>0</v>
      </c>
      <c r="L15" s="1"/>
      <c r="M15" s="1"/>
      <c r="N15" s="1"/>
      <c r="O15" s="1"/>
      <c r="P15" s="1"/>
      <c r="Q15" s="1"/>
      <c r="R15" s="3"/>
      <c r="S15" s="1"/>
      <c r="T15" s="1"/>
      <c r="U15" s="1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</row>
    <row r="16" spans="1:33" ht="12" customHeight="1">
      <c r="A16" s="1" t="str">
        <f>'Tab Prim Fase'!M15</f>
        <v>BOTAFOGO</v>
      </c>
      <c r="B16" s="1">
        <f>IF('Tab Prim Fase'!N15&lt;'Tab Prim Fase'!P15,0,IF('Tab Prim Fase'!N15='Tab Prim Fase'!P15,1,IF('Tab Prim Fase'!N15&gt;'Tab Prim Fase'!P15,2)))</f>
        <v>2</v>
      </c>
      <c r="C16" s="1" t="str">
        <f>'Tab Prim Fase'!Q15</f>
        <v>FLUMINENSE</v>
      </c>
      <c r="D16" s="1">
        <f>IF('Tab Prim Fase'!N15&gt;'Tab Prim Fase'!P15,0,IF('Tab Prim Fase'!N15='Tab Prim Fase'!P15,1,IF('Tab Prim Fase'!N15&lt;'Tab Prim Fase'!P15,2)))</f>
        <v>0</v>
      </c>
      <c r="E16" s="1">
        <f>IF(ISNUMBER('Tab Prim Fase'!N15),1,0)</f>
        <v>1</v>
      </c>
      <c r="F16" s="1">
        <f t="shared" si="0"/>
        <v>1</v>
      </c>
      <c r="G16" s="1">
        <f t="shared" si="1"/>
        <v>0</v>
      </c>
      <c r="H16" s="1">
        <f t="shared" si="2"/>
        <v>0</v>
      </c>
      <c r="I16" s="1">
        <f t="shared" si="3"/>
        <v>0</v>
      </c>
      <c r="J16" s="1">
        <f t="shared" si="4"/>
        <v>0</v>
      </c>
      <c r="K16" s="1">
        <f t="shared" si="5"/>
        <v>1</v>
      </c>
      <c r="L16" s="1"/>
      <c r="M16" s="1"/>
      <c r="N16" s="1"/>
      <c r="O16" s="1"/>
      <c r="P16" s="1"/>
      <c r="Q16" s="1"/>
      <c r="R16" s="3"/>
      <c r="S16" s="1"/>
      <c r="T16" s="1"/>
      <c r="U16" s="1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</row>
    <row r="17" spans="1:33" ht="12" customHeight="1">
      <c r="A17" s="1" t="str">
        <f>'Tab Prim Fase'!M16</f>
        <v>ATLÉTICO-MG</v>
      </c>
      <c r="B17" s="1">
        <f>IF('Tab Prim Fase'!N16&lt;'Tab Prim Fase'!P16,0,IF('Tab Prim Fase'!N16='Tab Prim Fase'!P16,1,IF('Tab Prim Fase'!N16&gt;'Tab Prim Fase'!P16,2)))</f>
        <v>0</v>
      </c>
      <c r="C17" s="1" t="str">
        <f>'Tab Prim Fase'!Q16</f>
        <v>BOTAFOGO</v>
      </c>
      <c r="D17" s="1">
        <f>IF('Tab Prim Fase'!N16&gt;'Tab Prim Fase'!P16,0,IF('Tab Prim Fase'!N16='Tab Prim Fase'!P16,1,IF('Tab Prim Fase'!N16&lt;'Tab Prim Fase'!P16,2)))</f>
        <v>2</v>
      </c>
      <c r="E17" s="1">
        <f>IF(ISNUMBER('Tab Prim Fase'!N16),1,0)</f>
        <v>1</v>
      </c>
      <c r="F17" s="1">
        <f t="shared" si="0"/>
        <v>0</v>
      </c>
      <c r="G17" s="1">
        <f t="shared" si="1"/>
        <v>0</v>
      </c>
      <c r="H17" s="1">
        <f t="shared" si="2"/>
        <v>1</v>
      </c>
      <c r="I17" s="1">
        <f t="shared" si="3"/>
        <v>1</v>
      </c>
      <c r="J17" s="1">
        <f t="shared" si="4"/>
        <v>0</v>
      </c>
      <c r="K17" s="1">
        <f t="shared" si="5"/>
        <v>0</v>
      </c>
      <c r="L17" s="1" t="s">
        <v>57</v>
      </c>
      <c r="M17" s="1">
        <f>SUMIF($A$1:$A$24,L17,$F$1:$F$24)+SUMIF($C$1:$C$24,L17,$I$1:$I$24)</f>
        <v>2</v>
      </c>
      <c r="N17" s="1">
        <f>SUMIF($A$1:$A$24,L17,$G$1:$G$24)+SUMIF($C$1:$C$24,L17,$J$1:$J$24)</f>
        <v>0</v>
      </c>
      <c r="O17" s="1">
        <f>SUMIF($A$1:$A$24,L17,$H$1:$H$24)+SUMIF($C$1:$C$24,L17,$K$1:$K$24)</f>
        <v>0</v>
      </c>
      <c r="P17" s="1">
        <f>SUMIF('Tab Prim Fase'!$M$1:$M$31,L17,'Tab Prim Fase'!$N$1:$N$31)+SUMIF('Tab Prim Fase'!$Q$1:$Q$31,L17,'Tab Prim Fase'!$P$1:$P$31)</f>
        <v>3</v>
      </c>
      <c r="Q17" s="1">
        <f>SUMIF('Tab Prim Fase'!$M$1:$M$31,L17,'Tab Prim Fase'!$P$1:$P$31)+SUMIF('Tab Prim Fase'!$Q$1:$Q$31,L17,'Tab Prim Fase'!$N$1:$N$31)</f>
        <v>0</v>
      </c>
      <c r="R17" s="3">
        <f>(1000000*((3*M17)+N17))+(10000*M17)+(100*(P17-Q17))+P17+(0.001*(30-T17))</f>
        <v>6020303.0290000001</v>
      </c>
      <c r="S17" s="1">
        <f>RANK(R17,$R$17:$R$19)</f>
        <v>1</v>
      </c>
      <c r="T17" s="1">
        <v>1</v>
      </c>
      <c r="U17" s="1">
        <f>IF($S$17=T17,17,0)+IF($S$18=T17,18,0)+IF($S$19=T17,19,0)+IF($S$20=T17,20,0)</f>
        <v>17</v>
      </c>
      <c r="V17" s="3"/>
      <c r="W17" s="3" t="str">
        <f t="shared" ref="W17:AB17" si="15">CONCATENATE("'Auxiliar'!",W$1,$U17)</f>
        <v>'Auxiliar'!L17</v>
      </c>
      <c r="X17" s="3" t="str">
        <f t="shared" si="15"/>
        <v>'Auxiliar'!M17</v>
      </c>
      <c r="Y17" s="3" t="str">
        <f t="shared" si="15"/>
        <v>'Auxiliar'!N17</v>
      </c>
      <c r="Z17" s="3" t="str">
        <f t="shared" si="15"/>
        <v>'Auxiliar'!O17</v>
      </c>
      <c r="AA17" s="3" t="str">
        <f t="shared" si="15"/>
        <v>'Auxiliar'!P17</v>
      </c>
      <c r="AB17" s="3" t="str">
        <f t="shared" si="15"/>
        <v>'Auxiliar'!Q17</v>
      </c>
      <c r="AC17" s="3"/>
      <c r="AD17" s="3"/>
      <c r="AE17" s="3"/>
      <c r="AF17" s="3"/>
      <c r="AG17" s="3"/>
    </row>
    <row r="18" spans="1:33" ht="12" customHeight="1">
      <c r="A18" s="1" t="str">
        <f>'Tab Prim Fase'!M17</f>
        <v>INTERNACIONAL</v>
      </c>
      <c r="B18" s="1">
        <f>IF('Tab Prim Fase'!N17&lt;'Tab Prim Fase'!P17,0,IF('Tab Prim Fase'!N17='Tab Prim Fase'!P17,1,IF('Tab Prim Fase'!N17&gt;'Tab Prim Fase'!P17,2)))</f>
        <v>0</v>
      </c>
      <c r="C18" s="1" t="str">
        <f>'Tab Prim Fase'!Q17</f>
        <v>SÃO PAULO</v>
      </c>
      <c r="D18" s="1">
        <f>IF('Tab Prim Fase'!N17&gt;'Tab Prim Fase'!P17,0,IF('Tab Prim Fase'!N17='Tab Prim Fase'!P17,1,IF('Tab Prim Fase'!N17&lt;'Tab Prim Fase'!P17,2)))</f>
        <v>2</v>
      </c>
      <c r="E18" s="1">
        <f>IF(ISNUMBER('Tab Prim Fase'!N17),1,0)</f>
        <v>1</v>
      </c>
      <c r="F18" s="1">
        <f t="shared" si="0"/>
        <v>0</v>
      </c>
      <c r="G18" s="1">
        <f t="shared" si="1"/>
        <v>0</v>
      </c>
      <c r="H18" s="1">
        <f t="shared" si="2"/>
        <v>1</v>
      </c>
      <c r="I18" s="1">
        <f t="shared" si="3"/>
        <v>1</v>
      </c>
      <c r="J18" s="1">
        <f t="shared" si="4"/>
        <v>0</v>
      </c>
      <c r="K18" s="1">
        <f t="shared" si="5"/>
        <v>0</v>
      </c>
      <c r="L18" s="1" t="s">
        <v>58</v>
      </c>
      <c r="M18" s="1">
        <f>SUMIF($A$1:$A$24,L18,$F$1:$F$24)+SUMIF($C$1:$C$24,L18,$I$1:$I$24)</f>
        <v>1</v>
      </c>
      <c r="N18" s="1">
        <f>SUMIF($A$1:$A$24,L18,$G$1:$G$24)+SUMIF($C$1:$C$24,L18,$J$1:$J$24)</f>
        <v>0</v>
      </c>
      <c r="O18" s="1">
        <f>SUMIF($A$1:$A$24,L18,$H$1:$H$24)+SUMIF($C$1:$C$24,L18,$K$1:$K$24)</f>
        <v>1</v>
      </c>
      <c r="P18" s="1">
        <f>SUMIF('Tab Prim Fase'!$M$1:$M$31,L18,'Tab Prim Fase'!$N$1:$N$31)+SUMIF('Tab Prim Fase'!$Q$1:$Q$31,L18,'Tab Prim Fase'!$P$1:$P$31)</f>
        <v>1</v>
      </c>
      <c r="Q18" s="1">
        <f>SUMIF('Tab Prim Fase'!$M$1:$M$31,L18,'Tab Prim Fase'!$P$1:$P$31)+SUMIF('Tab Prim Fase'!$Q$1:$Q$31,L18,'Tab Prim Fase'!$N$1:$N$31)</f>
        <v>2</v>
      </c>
      <c r="R18" s="3">
        <f>(1000000*((3*M18)+N18))+(10000*M18)+(100*(P18-Q18))+P18+(0.001*(30-T18))</f>
        <v>3009901.0279999999</v>
      </c>
      <c r="S18" s="1">
        <f>RANK(R18,$R$17:$R$19)</f>
        <v>2</v>
      </c>
      <c r="T18" s="1">
        <v>2</v>
      </c>
      <c r="U18" s="1">
        <f>IF($S$17=T18,17,0)+IF($S$18=T18,18,0)+IF($S$19=T18,19,0)+IF($S$20=T18,20,0)</f>
        <v>18</v>
      </c>
      <c r="V18" s="3"/>
      <c r="W18" s="3" t="str">
        <f t="shared" ref="W18:AB18" si="16">CONCATENATE("'Auxiliar'!",W$1,$U18)</f>
        <v>'Auxiliar'!L18</v>
      </c>
      <c r="X18" s="3" t="str">
        <f t="shared" si="16"/>
        <v>'Auxiliar'!M18</v>
      </c>
      <c r="Y18" s="3" t="str">
        <f t="shared" si="16"/>
        <v>'Auxiliar'!N18</v>
      </c>
      <c r="Z18" s="3" t="str">
        <f t="shared" si="16"/>
        <v>'Auxiliar'!O18</v>
      </c>
      <c r="AA18" s="3" t="str">
        <f t="shared" si="16"/>
        <v>'Auxiliar'!P18</v>
      </c>
      <c r="AB18" s="3" t="str">
        <f t="shared" si="16"/>
        <v>'Auxiliar'!Q18</v>
      </c>
      <c r="AC18" s="3"/>
      <c r="AD18" s="3"/>
      <c r="AE18" s="3"/>
      <c r="AF18" s="3"/>
      <c r="AG18" s="3"/>
    </row>
    <row r="19" spans="1:33" ht="12" customHeight="1">
      <c r="A19" s="1" t="str">
        <f>'Tab Prim Fase'!M18</f>
        <v>PONTE PRETA</v>
      </c>
      <c r="B19" s="1">
        <f>IF('Tab Prim Fase'!N18&lt;'Tab Prim Fase'!P18,0,IF('Tab Prim Fase'!N18='Tab Prim Fase'!P18,1,IF('Tab Prim Fase'!N18&gt;'Tab Prim Fase'!P18,2)))</f>
        <v>2</v>
      </c>
      <c r="C19" s="1" t="str">
        <f>'Tab Prim Fase'!Q18</f>
        <v>GRÊMIO</v>
      </c>
      <c r="D19" s="1">
        <f>IF('Tab Prim Fase'!N18&gt;'Tab Prim Fase'!P18,0,IF('Tab Prim Fase'!N18='Tab Prim Fase'!P18,1,IF('Tab Prim Fase'!N18&lt;'Tab Prim Fase'!P18,2)))</f>
        <v>0</v>
      </c>
      <c r="E19" s="1">
        <f>IF(ISNUMBER('Tab Prim Fase'!N18),1,0)</f>
        <v>1</v>
      </c>
      <c r="F19" s="1">
        <f t="shared" si="0"/>
        <v>1</v>
      </c>
      <c r="G19" s="1">
        <f t="shared" si="1"/>
        <v>0</v>
      </c>
      <c r="H19" s="1">
        <f t="shared" si="2"/>
        <v>0</v>
      </c>
      <c r="I19" s="1">
        <f t="shared" si="3"/>
        <v>0</v>
      </c>
      <c r="J19" s="1">
        <f t="shared" si="4"/>
        <v>0</v>
      </c>
      <c r="K19" s="1">
        <f t="shared" si="5"/>
        <v>1</v>
      </c>
      <c r="L19" s="1" t="s">
        <v>59</v>
      </c>
      <c r="M19" s="1">
        <f>SUMIF($A$1:$A$24,L19,$F$1:$F$24)+SUMIF($C$1:$C$24,L19,$I$1:$I$24)</f>
        <v>0</v>
      </c>
      <c r="N19" s="1">
        <f>SUMIF($A$1:$A$24,L19,$G$1:$G$24)+SUMIF($C$1:$C$24,L19,$J$1:$J$24)</f>
        <v>0</v>
      </c>
      <c r="O19" s="1">
        <f>SUMIF($A$1:$A$24,L19,$H$1:$H$24)+SUMIF($C$1:$C$24,L19,$K$1:$K$24)</f>
        <v>2</v>
      </c>
      <c r="P19" s="1">
        <f>SUMIF('Tab Prim Fase'!$M$1:$M$31,L19,'Tab Prim Fase'!$N$1:$N$31)+SUMIF('Tab Prim Fase'!$Q$1:$Q$31,L19,'Tab Prim Fase'!$P$1:$P$31)</f>
        <v>0</v>
      </c>
      <c r="Q19" s="1">
        <f>SUMIF('Tab Prim Fase'!$M$1:$M$31,L19,'Tab Prim Fase'!$P$1:$P$31)+SUMIF('Tab Prim Fase'!$Q$1:$Q$31,L19,'Tab Prim Fase'!$N$1:$N$31)</f>
        <v>2</v>
      </c>
      <c r="R19" s="3">
        <f>(1000000*((3*M19)+N19))+(10000*M19)+(100*(P19-Q19))+P19+(0.001*(30-T19))</f>
        <v>-199.97300000000001</v>
      </c>
      <c r="S19" s="1">
        <f>RANK(R19,$R$17:$R$19)</f>
        <v>3</v>
      </c>
      <c r="T19" s="1">
        <v>3</v>
      </c>
      <c r="U19" s="1">
        <f>IF($S$17=T19,17,0)+IF($S$18=T19,18,0)+IF($S$19=T19,19,0)+IF($S$20=T19,20,0)</f>
        <v>19</v>
      </c>
      <c r="V19" s="3"/>
      <c r="W19" s="3" t="str">
        <f t="shared" ref="W19:AB19" si="17">CONCATENATE("'Auxiliar'!",W$1,$U19)</f>
        <v>'Auxiliar'!L19</v>
      </c>
      <c r="X19" s="3" t="str">
        <f t="shared" si="17"/>
        <v>'Auxiliar'!M19</v>
      </c>
      <c r="Y19" s="3" t="str">
        <f t="shared" si="17"/>
        <v>'Auxiliar'!N19</v>
      </c>
      <c r="Z19" s="3" t="str">
        <f t="shared" si="17"/>
        <v>'Auxiliar'!O19</v>
      </c>
      <c r="AA19" s="3" t="str">
        <f t="shared" si="17"/>
        <v>'Auxiliar'!P19</v>
      </c>
      <c r="AB19" s="3" t="str">
        <f t="shared" si="17"/>
        <v>'Auxiliar'!Q19</v>
      </c>
      <c r="AC19" s="3"/>
      <c r="AD19" s="3"/>
      <c r="AE19" s="3"/>
      <c r="AF19" s="3"/>
      <c r="AG19" s="3"/>
    </row>
    <row r="20" spans="1:33" ht="12" customHeight="1">
      <c r="A20" s="1" t="str">
        <f>'Tab Prim Fase'!M19</f>
        <v>AMÉRICA-MG</v>
      </c>
      <c r="B20" s="1">
        <f>IF('Tab Prim Fase'!N19&lt;'Tab Prim Fase'!P19,0,IF('Tab Prim Fase'!N19='Tab Prim Fase'!P19,1,IF('Tab Prim Fase'!N19&gt;'Tab Prim Fase'!P19,2)))</f>
        <v>0</v>
      </c>
      <c r="C20" s="1" t="str">
        <f>'Tab Prim Fase'!Q19</f>
        <v>VASCO DA GAMA</v>
      </c>
      <c r="D20" s="1">
        <f>IF('Tab Prim Fase'!N19&gt;'Tab Prim Fase'!P19,0,IF('Tab Prim Fase'!N19='Tab Prim Fase'!P19,1,IF('Tab Prim Fase'!N19&lt;'Tab Prim Fase'!P19,2)))</f>
        <v>2</v>
      </c>
      <c r="E20" s="1">
        <f>IF(ISNUMBER('Tab Prim Fase'!N19),1,0)</f>
        <v>1</v>
      </c>
      <c r="F20" s="1">
        <f t="shared" si="0"/>
        <v>0</v>
      </c>
      <c r="G20" s="1">
        <f t="shared" si="1"/>
        <v>0</v>
      </c>
      <c r="H20" s="1">
        <f t="shared" si="2"/>
        <v>1</v>
      </c>
      <c r="I20" s="1">
        <f t="shared" si="3"/>
        <v>1</v>
      </c>
      <c r="J20" s="1">
        <f t="shared" si="4"/>
        <v>0</v>
      </c>
      <c r="K20" s="1">
        <f t="shared" si="5"/>
        <v>0</v>
      </c>
      <c r="L20" s="1"/>
      <c r="M20" s="1"/>
      <c r="N20" s="1"/>
      <c r="O20" s="1"/>
      <c r="P20" s="1"/>
      <c r="Q20" s="1"/>
      <c r="R20" s="3"/>
      <c r="S20" s="1"/>
      <c r="T20" s="1"/>
      <c r="U20" s="1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</row>
    <row r="21" spans="1:33" ht="12" customHeight="1">
      <c r="A21" s="1" t="str">
        <f>'Tab Prim Fase'!M20</f>
        <v>SPORT RECIFE</v>
      </c>
      <c r="B21" s="1">
        <f>IF('Tab Prim Fase'!N20&lt;'Tab Prim Fase'!P20,0,IF('Tab Prim Fase'!N20='Tab Prim Fase'!P20,1,IF('Tab Prim Fase'!N20&gt;'Tab Prim Fase'!P20,2)))</f>
        <v>2</v>
      </c>
      <c r="C21" s="1" t="str">
        <f>'Tab Prim Fase'!Q20</f>
        <v>AVAÍ</v>
      </c>
      <c r="D21" s="1">
        <f>IF('Tab Prim Fase'!N20&gt;'Tab Prim Fase'!P20,0,IF('Tab Prim Fase'!N20='Tab Prim Fase'!P20,1,IF('Tab Prim Fase'!N20&lt;'Tab Prim Fase'!P20,2)))</f>
        <v>0</v>
      </c>
      <c r="E21" s="1">
        <f>IF(ISNUMBER('Tab Prim Fase'!N20),1,0)</f>
        <v>1</v>
      </c>
      <c r="F21" s="1">
        <f t="shared" si="0"/>
        <v>1</v>
      </c>
      <c r="G21" s="1">
        <f t="shared" si="1"/>
        <v>0</v>
      </c>
      <c r="H21" s="1">
        <f t="shared" si="2"/>
        <v>0</v>
      </c>
      <c r="I21" s="1">
        <f t="shared" si="3"/>
        <v>0</v>
      </c>
      <c r="J21" s="1">
        <f t="shared" si="4"/>
        <v>0</v>
      </c>
      <c r="K21" s="1">
        <f t="shared" si="5"/>
        <v>1</v>
      </c>
      <c r="L21" s="1"/>
      <c r="M21" s="1"/>
      <c r="N21" s="1"/>
      <c r="O21" s="1"/>
      <c r="P21" s="1"/>
      <c r="Q21" s="1"/>
      <c r="R21" s="3"/>
      <c r="S21" s="1"/>
      <c r="T21" s="1"/>
      <c r="U21" s="1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</row>
    <row r="22" spans="1:33" ht="12" customHeight="1">
      <c r="A22" s="1" t="str">
        <f>'Tab Prim Fase'!M21</f>
        <v>NÁUTICO</v>
      </c>
      <c r="B22" s="1">
        <f>IF('Tab Prim Fase'!N21&lt;'Tab Prim Fase'!P21,0,IF('Tab Prim Fase'!N21='Tab Prim Fase'!P21,1,IF('Tab Prim Fase'!N21&gt;'Tab Prim Fase'!P21,2)))</f>
        <v>0</v>
      </c>
      <c r="C22" s="1" t="str">
        <f>'Tab Prim Fase'!Q21</f>
        <v>PAYSANDU</v>
      </c>
      <c r="D22" s="1">
        <f>IF('Tab Prim Fase'!N21&gt;'Tab Prim Fase'!P21,0,IF('Tab Prim Fase'!N21='Tab Prim Fase'!P21,1,IF('Tab Prim Fase'!N21&lt;'Tab Prim Fase'!P21,2)))</f>
        <v>2</v>
      </c>
      <c r="E22" s="1">
        <f>IF(ISNUMBER('Tab Prim Fase'!N21),1,0)</f>
        <v>1</v>
      </c>
      <c r="F22" s="1">
        <f t="shared" si="0"/>
        <v>0</v>
      </c>
      <c r="G22" s="1">
        <f t="shared" si="1"/>
        <v>0</v>
      </c>
      <c r="H22" s="1">
        <f t="shared" si="2"/>
        <v>1</v>
      </c>
      <c r="I22" s="1">
        <f t="shared" si="3"/>
        <v>1</v>
      </c>
      <c r="J22" s="1">
        <f t="shared" si="4"/>
        <v>0</v>
      </c>
      <c r="K22" s="1">
        <f t="shared" si="5"/>
        <v>0</v>
      </c>
      <c r="L22" s="1" t="s">
        <v>45</v>
      </c>
      <c r="M22" s="1">
        <f>SUMIF($A$1:$A$24,L22,$F$1:$F$24)+SUMIF($C$1:$C$24,L22,$I$1:$I$24)</f>
        <v>1</v>
      </c>
      <c r="N22" s="1">
        <f>SUMIF($A$1:$A$24,L22,$G$1:$G$24)+SUMIF($C$1:$C$24,L22,$J$1:$J$24)</f>
        <v>1</v>
      </c>
      <c r="O22" s="1">
        <f>SUMIF($A$1:$A$24,L22,$H$1:$H$24)+SUMIF($C$1:$C$24,L22,$K$1:$K$24)</f>
        <v>0</v>
      </c>
      <c r="P22" s="1">
        <f>SUMIF('Tab Prim Fase'!$M$1:$M$31,L22,'Tab Prim Fase'!$N$1:$N$31)+SUMIF('Tab Prim Fase'!$Q$1:$Q$31,L22,'Tab Prim Fase'!$P$1:$P$31)</f>
        <v>1</v>
      </c>
      <c r="Q22" s="1">
        <f>SUMIF('Tab Prim Fase'!$M$1:$M$31,L22,'Tab Prim Fase'!$P$1:$P$31)+SUMIF('Tab Prim Fase'!$Q$1:$Q$31,L22,'Tab Prim Fase'!$N$1:$N$31)</f>
        <v>0</v>
      </c>
      <c r="R22" s="3">
        <f>(1000000*((3*M22)+N22))+(10000*M22)+(100*(P22-Q22))+P22+(0.001*(30-T22))</f>
        <v>4010101.0290000001</v>
      </c>
      <c r="S22" s="1">
        <f>RANK(R22,$R$22:$R$24)</f>
        <v>1</v>
      </c>
      <c r="T22" s="1">
        <v>1</v>
      </c>
      <c r="U22" s="1">
        <f>IF($S$22=T22,22,0)+IF($S$23=T22,23,0)+IF($S$24=T22,24,0)+IF($S$25=T22,25,0)</f>
        <v>22</v>
      </c>
      <c r="V22" s="3"/>
      <c r="W22" s="3" t="str">
        <f t="shared" ref="W22:AB22" si="18">CONCATENATE("'Auxiliar'!",W$1,$U22)</f>
        <v>'Auxiliar'!L22</v>
      </c>
      <c r="X22" s="3" t="str">
        <f t="shared" si="18"/>
        <v>'Auxiliar'!M22</v>
      </c>
      <c r="Y22" s="3" t="str">
        <f t="shared" si="18"/>
        <v>'Auxiliar'!N22</v>
      </c>
      <c r="Z22" s="3" t="str">
        <f t="shared" si="18"/>
        <v>'Auxiliar'!O22</v>
      </c>
      <c r="AA22" s="3" t="str">
        <f t="shared" si="18"/>
        <v>'Auxiliar'!P22</v>
      </c>
      <c r="AB22" s="3" t="str">
        <f t="shared" si="18"/>
        <v>'Auxiliar'!Q22</v>
      </c>
      <c r="AC22" s="3"/>
      <c r="AD22" s="3"/>
      <c r="AE22" s="3"/>
      <c r="AF22" s="3"/>
      <c r="AG22" s="3"/>
    </row>
    <row r="23" spans="1:33" ht="12" customHeight="1">
      <c r="A23" s="1" t="str">
        <f>'Tab Prim Fase'!M22</f>
        <v>BAHIA</v>
      </c>
      <c r="B23" s="1">
        <f>IF('Tab Prim Fase'!N22&lt;'Tab Prim Fase'!P22,0,IF('Tab Prim Fase'!N22='Tab Prim Fase'!P22,1,IF('Tab Prim Fase'!N22&gt;'Tab Prim Fase'!P22,2)))</f>
        <v>2</v>
      </c>
      <c r="C23" s="1" t="str">
        <f>'Tab Prim Fase'!Q22</f>
        <v>PORTUGUESA</v>
      </c>
      <c r="D23" s="1">
        <f>IF('Tab Prim Fase'!N22&gt;'Tab Prim Fase'!P22,0,IF('Tab Prim Fase'!N22='Tab Prim Fase'!P22,1,IF('Tab Prim Fase'!N22&lt;'Tab Prim Fase'!P22,2)))</f>
        <v>0</v>
      </c>
      <c r="E23" s="1">
        <f>IF(ISNUMBER('Tab Prim Fase'!N22),1,0)</f>
        <v>1</v>
      </c>
      <c r="F23" s="1">
        <f t="shared" si="0"/>
        <v>1</v>
      </c>
      <c r="G23" s="1">
        <f t="shared" si="1"/>
        <v>0</v>
      </c>
      <c r="H23" s="1">
        <f t="shared" si="2"/>
        <v>0</v>
      </c>
      <c r="I23" s="1">
        <f t="shared" si="3"/>
        <v>0</v>
      </c>
      <c r="J23" s="1">
        <f t="shared" si="4"/>
        <v>0</v>
      </c>
      <c r="K23" s="1">
        <f t="shared" si="5"/>
        <v>1</v>
      </c>
      <c r="L23" s="1" t="s">
        <v>60</v>
      </c>
      <c r="M23" s="1">
        <f>SUMIF($A$1:$A$24,L23,$F$1:$F$24)+SUMIF($C$1:$C$24,L23,$I$1:$I$24)</f>
        <v>0</v>
      </c>
      <c r="N23" s="1">
        <f>SUMIF($A$1:$A$24,L23,$G$1:$G$24)+SUMIF($C$1:$C$24,L23,$J$1:$J$24)</f>
        <v>1</v>
      </c>
      <c r="O23" s="1">
        <f>SUMIF($A$1:$A$24,L23,$H$1:$H$24)+SUMIF($C$1:$C$24,L23,$K$1:$K$24)</f>
        <v>1</v>
      </c>
      <c r="P23" s="1">
        <f>SUMIF('Tab Prim Fase'!$M$1:$M$31,L23,'Tab Prim Fase'!$N$1:$N$31)+SUMIF('Tab Prim Fase'!$Q$1:$Q$31,L23,'Tab Prim Fase'!$P$1:$P$31)</f>
        <v>0</v>
      </c>
      <c r="Q23" s="1">
        <f>SUMIF('Tab Prim Fase'!$M$1:$M$31,L23,'Tab Prim Fase'!$P$1:$P$31)+SUMIF('Tab Prim Fase'!$Q$1:$Q$31,L23,'Tab Prim Fase'!$N$1:$N$31)</f>
        <v>1</v>
      </c>
      <c r="R23" s="3">
        <f>(1000000*((3*M23)+N23))+(10000*M23)+(100*(P23-Q23))+P23+(0.001*(30-T23))</f>
        <v>999900.02800000005</v>
      </c>
      <c r="S23" s="1">
        <f>RANK(R23,$R$22:$R$24)</f>
        <v>3</v>
      </c>
      <c r="T23" s="1">
        <v>2</v>
      </c>
      <c r="U23" s="1">
        <f>IF($S$22=T23,22,0)+IF($S$23=T23,23,0)+IF($S$24=T23,24,0)+IF($S$25=T23,25,0)</f>
        <v>24</v>
      </c>
      <c r="V23" s="3"/>
      <c r="W23" s="3" t="str">
        <f t="shared" ref="W23:AB23" si="19">CONCATENATE("'Auxiliar'!",W$1,$U23)</f>
        <v>'Auxiliar'!L24</v>
      </c>
      <c r="X23" s="3" t="str">
        <f t="shared" si="19"/>
        <v>'Auxiliar'!M24</v>
      </c>
      <c r="Y23" s="3" t="str">
        <f t="shared" si="19"/>
        <v>'Auxiliar'!N24</v>
      </c>
      <c r="Z23" s="3" t="str">
        <f t="shared" si="19"/>
        <v>'Auxiliar'!O24</v>
      </c>
      <c r="AA23" s="3" t="str">
        <f t="shared" si="19"/>
        <v>'Auxiliar'!P24</v>
      </c>
      <c r="AB23" s="3" t="str">
        <f t="shared" si="19"/>
        <v>'Auxiliar'!Q24</v>
      </c>
      <c r="AC23" s="3"/>
      <c r="AD23" s="3"/>
      <c r="AE23" s="3"/>
      <c r="AF23" s="3"/>
      <c r="AG23" s="3"/>
    </row>
    <row r="24" spans="1:33" ht="12" customHeight="1">
      <c r="A24" s="1" t="str">
        <f>'Tab Prim Fase'!M23</f>
        <v>FLAMENGO</v>
      </c>
      <c r="B24" s="1">
        <f>IF('Tab Prim Fase'!N23&lt;'Tab Prim Fase'!P23,0,IF('Tab Prim Fase'!N23='Tab Prim Fase'!P23,1,IF('Tab Prim Fase'!N23&gt;'Tab Prim Fase'!P23,2)))</f>
        <v>1</v>
      </c>
      <c r="C24" s="1" t="str">
        <f>'Tab Prim Fase'!Q23</f>
        <v>SAMPAIO CORRÊA</v>
      </c>
      <c r="D24" s="1">
        <f>IF('Tab Prim Fase'!N23&gt;'Tab Prim Fase'!P23,0,IF('Tab Prim Fase'!N23='Tab Prim Fase'!P23,1,IF('Tab Prim Fase'!N23&lt;'Tab Prim Fase'!P23,2)))</f>
        <v>1</v>
      </c>
      <c r="E24" s="1">
        <f>IF(ISNUMBER('Tab Prim Fase'!N23),1,0)</f>
        <v>1</v>
      </c>
      <c r="F24" s="1">
        <f t="shared" si="0"/>
        <v>0</v>
      </c>
      <c r="G24" s="1">
        <f t="shared" si="1"/>
        <v>1</v>
      </c>
      <c r="H24" s="1">
        <f t="shared" si="2"/>
        <v>0</v>
      </c>
      <c r="I24" s="1">
        <f t="shared" si="3"/>
        <v>0</v>
      </c>
      <c r="J24" s="1">
        <f t="shared" si="4"/>
        <v>1</v>
      </c>
      <c r="K24" s="1">
        <f t="shared" si="5"/>
        <v>0</v>
      </c>
      <c r="L24" s="1" t="s">
        <v>61</v>
      </c>
      <c r="M24" s="1">
        <f>SUMIF($A$1:$A$24,L24,$F$1:$F$24)+SUMIF($C$1:$C$24,L24,$I$1:$I$24)</f>
        <v>1</v>
      </c>
      <c r="N24" s="1">
        <f>SUMIF($A$1:$A$24,L24,$G$1:$G$24)+SUMIF($C$1:$C$24,L24,$J$1:$J$24)</f>
        <v>0</v>
      </c>
      <c r="O24" s="1">
        <f>SUMIF($A$1:$A$24,L24,$H$1:$H$24)+SUMIF($C$1:$C$24,L24,$K$1:$K$24)</f>
        <v>1</v>
      </c>
      <c r="P24" s="1">
        <f>SUMIF('Tab Prim Fase'!$M$1:$M$31,L24,'Tab Prim Fase'!$N$1:$N$31)+SUMIF('Tab Prim Fase'!$Q$1:$Q$31,L24,'Tab Prim Fase'!$P$1:$P$31)</f>
        <v>1</v>
      </c>
      <c r="Q24" s="1">
        <f>SUMIF('Tab Prim Fase'!$M$1:$M$31,L24,'Tab Prim Fase'!$P$1:$P$31)+SUMIF('Tab Prim Fase'!$Q$1:$Q$31,L24,'Tab Prim Fase'!$N$1:$N$31)</f>
        <v>1</v>
      </c>
      <c r="R24" s="3">
        <f>(1000000*((3*M24)+N24))+(10000*M24)+(100*(P24-Q24))+P24+(0.001*(30-T24))</f>
        <v>3010001.0269999998</v>
      </c>
      <c r="S24" s="1">
        <f>RANK(R24,$R$22:$R$24)</f>
        <v>2</v>
      </c>
      <c r="T24" s="1">
        <v>3</v>
      </c>
      <c r="U24" s="1">
        <f>IF($S$22=T24,22,0)+IF($S$23=T24,23,0)+IF($S$24=T24,24,0)+IF($S$25=T24,25,0)</f>
        <v>23</v>
      </c>
      <c r="V24" s="3"/>
      <c r="W24" s="3" t="str">
        <f t="shared" ref="W24:AB24" si="20">CONCATENATE("'Auxiliar'!",W$1,$U24)</f>
        <v>'Auxiliar'!L23</v>
      </c>
      <c r="X24" s="3" t="str">
        <f t="shared" si="20"/>
        <v>'Auxiliar'!M23</v>
      </c>
      <c r="Y24" s="3" t="str">
        <f t="shared" si="20"/>
        <v>'Auxiliar'!N23</v>
      </c>
      <c r="Z24" s="3" t="str">
        <f t="shared" si="20"/>
        <v>'Auxiliar'!O23</v>
      </c>
      <c r="AA24" s="3" t="str">
        <f t="shared" si="20"/>
        <v>'Auxiliar'!P23</v>
      </c>
      <c r="AB24" s="3" t="str">
        <f t="shared" si="20"/>
        <v>'Auxiliar'!Q23</v>
      </c>
      <c r="AC24" s="3"/>
      <c r="AD24" s="3"/>
      <c r="AE24" s="3"/>
      <c r="AF24" s="3"/>
      <c r="AG24" s="3"/>
    </row>
    <row r="25" spans="1:33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4"/>
      <c r="S25" s="1"/>
      <c r="T25" s="1"/>
      <c r="U25" s="1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</row>
    <row r="26" spans="1:33" ht="1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3"/>
      <c r="S26" s="1"/>
      <c r="T26" s="1"/>
      <c r="U26" s="1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</row>
    <row r="27" spans="1:33" ht="12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 t="s">
        <v>62</v>
      </c>
      <c r="M27" s="1">
        <f>SUMIF($A$1:$A$24,L27,$F$1:$F$24)+SUMIF($C$1:$C$24,L27,$I$1:$I$24)</f>
        <v>2</v>
      </c>
      <c r="N27" s="1">
        <f>SUMIF($A$1:$A$24,L27,$G$1:$G$24)+SUMIF($C$1:$C$24,L27,$J$1:$J$24)</f>
        <v>0</v>
      </c>
      <c r="O27" s="1">
        <f>SUMIF($A$1:$A$24,L27,$H$1:$H$24)+SUMIF($C$1:$C$24,L27,$K$1:$K$24)</f>
        <v>0</v>
      </c>
      <c r="P27" s="1">
        <f>SUMIF('Tab Prim Fase'!$M$1:$M$31,L27,'Tab Prim Fase'!$N$1:$N$31)+SUMIF('Tab Prim Fase'!$Q$1:$Q$31,L27,'Tab Prim Fase'!$P$1:$P$31)</f>
        <v>4</v>
      </c>
      <c r="Q27" s="1">
        <f>SUMIF('Tab Prim Fase'!$M$1:$M$31,L27,'Tab Prim Fase'!$P$1:$P$31)+SUMIF('Tab Prim Fase'!$Q$1:$Q$31,L27,'Tab Prim Fase'!$N$1:$N$31)</f>
        <v>0</v>
      </c>
      <c r="R27" s="3">
        <f>(1000000*((3*M27)+N27))+(10000*M27)+(100*(P27-Q27))+P27+(0.001*(30-T27))</f>
        <v>6020404.0290000001</v>
      </c>
      <c r="S27" s="1">
        <f>RANK(R27,$R$27:$R$29)</f>
        <v>1</v>
      </c>
      <c r="T27" s="1">
        <v>1</v>
      </c>
      <c r="U27" s="1">
        <f>IF($S$27=T27,27,0)+IF($S$28=T27,28,0)+IF($S$29=T27,29,0)+IF($S$30=T27,30,0)</f>
        <v>27</v>
      </c>
      <c r="V27" s="3"/>
      <c r="W27" s="3" t="str">
        <f t="shared" ref="W27:AB27" si="21">CONCATENATE("'Auxiliar'!",W$1,$U27)</f>
        <v>'Auxiliar'!L27</v>
      </c>
      <c r="X27" s="3" t="str">
        <f t="shared" si="21"/>
        <v>'Auxiliar'!M27</v>
      </c>
      <c r="Y27" s="3" t="str">
        <f t="shared" si="21"/>
        <v>'Auxiliar'!N27</v>
      </c>
      <c r="Z27" s="3" t="str">
        <f t="shared" si="21"/>
        <v>'Auxiliar'!O27</v>
      </c>
      <c r="AA27" s="3" t="str">
        <f t="shared" si="21"/>
        <v>'Auxiliar'!P27</v>
      </c>
      <c r="AB27" s="3" t="str">
        <f t="shared" si="21"/>
        <v>'Auxiliar'!Q27</v>
      </c>
      <c r="AC27" s="3"/>
      <c r="AD27" s="3"/>
      <c r="AE27" s="3"/>
      <c r="AF27" s="3"/>
      <c r="AG27" s="3"/>
    </row>
    <row r="28" spans="1:33" ht="12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 t="s">
        <v>63</v>
      </c>
      <c r="M28" s="1">
        <f>SUMIF($A$1:$A$24,L28,$F$1:$F$24)+SUMIF($C$1:$C$24,L28,$I$1:$I$24)</f>
        <v>1</v>
      </c>
      <c r="N28" s="1">
        <f>SUMIF($A$1:$A$24,L28,$G$1:$G$24)+SUMIF($C$1:$C$24,L28,$J$1:$J$24)</f>
        <v>0</v>
      </c>
      <c r="O28" s="1">
        <f>SUMIF($A$1:$A$24,L28,$H$1:$H$24)+SUMIF($C$1:$C$24,L28,$K$1:$K$24)</f>
        <v>1</v>
      </c>
      <c r="P28" s="1">
        <f>SUMIF('Tab Prim Fase'!$M$1:$M$31,L28,'Tab Prim Fase'!$N$1:$N$31)+SUMIF('Tab Prim Fase'!$Q$1:$Q$31,L28,'Tab Prim Fase'!$P$1:$P$31)</f>
        <v>3</v>
      </c>
      <c r="Q28" s="1">
        <f>SUMIF('Tab Prim Fase'!$M$1:$M$31,L28,'Tab Prim Fase'!$P$1:$P$31)+SUMIF('Tab Prim Fase'!$Q$1:$Q$31,L28,'Tab Prim Fase'!$N$1:$N$31)</f>
        <v>1</v>
      </c>
      <c r="R28" s="3">
        <f>(1000000*((3*M28)+N28))+(10000*M28)+(100*(P28-Q28))+P28+(0.001*(30-T28))</f>
        <v>3010203.0279999999</v>
      </c>
      <c r="S28" s="1">
        <f>RANK(R28,$R$27:$R$29)</f>
        <v>2</v>
      </c>
      <c r="T28" s="1">
        <v>2</v>
      </c>
      <c r="U28" s="1">
        <f>IF($S$27=T28,27,0)+IF($S$28=T28,28,0)+IF($S$29=T28,29,0)+IF($S$30=T28,30,0)</f>
        <v>28</v>
      </c>
      <c r="V28" s="3"/>
      <c r="W28" s="3" t="str">
        <f t="shared" ref="W28:AB28" si="22">CONCATENATE("'Auxiliar'!",W$1,$U28)</f>
        <v>'Auxiliar'!L28</v>
      </c>
      <c r="X28" s="3" t="str">
        <f t="shared" si="22"/>
        <v>'Auxiliar'!M28</v>
      </c>
      <c r="Y28" s="3" t="str">
        <f t="shared" si="22"/>
        <v>'Auxiliar'!N28</v>
      </c>
      <c r="Z28" s="3" t="str">
        <f t="shared" si="22"/>
        <v>'Auxiliar'!O28</v>
      </c>
      <c r="AA28" s="3" t="str">
        <f t="shared" si="22"/>
        <v>'Auxiliar'!P28</v>
      </c>
      <c r="AB28" s="3" t="str">
        <f t="shared" si="22"/>
        <v>'Auxiliar'!Q28</v>
      </c>
      <c r="AC28" s="3"/>
      <c r="AD28" s="3"/>
      <c r="AE28" s="3"/>
      <c r="AF28" s="3"/>
      <c r="AG28" s="3"/>
    </row>
    <row r="29" spans="1:33" ht="12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 t="s">
        <v>64</v>
      </c>
      <c r="M29" s="1">
        <f>SUMIF($A$1:$A$24,L29,$F$1:$F$24)+SUMIF($C$1:$C$24,L29,$I$1:$I$24)</f>
        <v>0</v>
      </c>
      <c r="N29" s="1">
        <f>SUMIF($A$1:$A$24,L29,$G$1:$G$24)+SUMIF($C$1:$C$24,L29,$J$1:$J$24)</f>
        <v>0</v>
      </c>
      <c r="O29" s="1">
        <f>SUMIF($A$1:$A$24,L29,$H$1:$H$24)+SUMIF($C$1:$C$24,L29,$K$1:$K$24)</f>
        <v>2</v>
      </c>
      <c r="P29" s="1">
        <f>SUMIF('Tab Prim Fase'!$M$1:$M$31,L29,'Tab Prim Fase'!$N$1:$N$31)+SUMIF('Tab Prim Fase'!$Q$1:$Q$31,L29,'Tab Prim Fase'!$P$1:$P$31)</f>
        <v>0</v>
      </c>
      <c r="Q29" s="1">
        <f>SUMIF('Tab Prim Fase'!$M$1:$M$31,L29,'Tab Prim Fase'!$P$1:$P$31)+SUMIF('Tab Prim Fase'!$Q$1:$Q$31,L29,'Tab Prim Fase'!$N$1:$N$31)</f>
        <v>6</v>
      </c>
      <c r="R29" s="3">
        <f>(1000000*((3*M29)+N29))+(10000*M29)+(100*(P29-Q29))+P29+(0.001*(30-T29))</f>
        <v>-599.97299999999996</v>
      </c>
      <c r="S29" s="1">
        <f>RANK(R29,$R$27:$R$29)</f>
        <v>3</v>
      </c>
      <c r="T29" s="1">
        <v>3</v>
      </c>
      <c r="U29" s="1">
        <f>IF($S$27=T29,27,0)+IF($S$28=T29,28,0)+IF($S$29=T29,29,0)+IF($S$30=T29,30,0)</f>
        <v>29</v>
      </c>
      <c r="V29" s="3"/>
      <c r="W29" s="3" t="str">
        <f t="shared" ref="W29:AB29" si="23">CONCATENATE("'Auxiliar'!",W$1,$U29)</f>
        <v>'Auxiliar'!L29</v>
      </c>
      <c r="X29" s="3" t="str">
        <f t="shared" si="23"/>
        <v>'Auxiliar'!M29</v>
      </c>
      <c r="Y29" s="3" t="str">
        <f t="shared" si="23"/>
        <v>'Auxiliar'!N29</v>
      </c>
      <c r="Z29" s="3" t="str">
        <f t="shared" si="23"/>
        <v>'Auxiliar'!O29</v>
      </c>
      <c r="AA29" s="3" t="str">
        <f t="shared" si="23"/>
        <v>'Auxiliar'!P29</v>
      </c>
      <c r="AB29" s="3" t="str">
        <f t="shared" si="23"/>
        <v>'Auxiliar'!Q29</v>
      </c>
      <c r="AC29" s="3"/>
      <c r="AD29" s="3"/>
      <c r="AE29" s="3"/>
      <c r="AF29" s="3"/>
      <c r="AG29" s="3"/>
    </row>
    <row r="30" spans="1:33" ht="12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3"/>
      <c r="S30" s="1"/>
      <c r="T30" s="1"/>
      <c r="U30" s="1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</row>
    <row r="31" spans="1:33" ht="12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3"/>
      <c r="S31" s="1"/>
      <c r="T31" s="1"/>
      <c r="U31" s="1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</row>
    <row r="32" spans="1:33" ht="12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 t="s">
        <v>65</v>
      </c>
      <c r="M32" s="1">
        <f>SUMIF($A$1:$A$24,L32,$F$1:$F$24)+SUMIF($C$1:$C$24,L32,$I$1:$I$24)</f>
        <v>1</v>
      </c>
      <c r="N32" s="1">
        <f>SUMIF($A$1:$A$24,L32,$G$1:$G$24)+SUMIF($C$1:$C$24,L32,$J$1:$J$24)</f>
        <v>1</v>
      </c>
      <c r="O32" s="1">
        <f>SUMIF($A$1:$A$24,L32,$H$1:$H$24)+SUMIF($C$1:$C$24,L32,$K$1:$K$24)</f>
        <v>0</v>
      </c>
      <c r="P32" s="1">
        <f>SUMIF('Tab Prim Fase'!$M$1:$M$31,L32,'Tab Prim Fase'!$N$1:$N$31)+SUMIF('Tab Prim Fase'!$Q$1:$Q$31,L32,'Tab Prim Fase'!$P$1:$P$31)</f>
        <v>1</v>
      </c>
      <c r="Q32" s="1">
        <f>SUMIF('Tab Prim Fase'!$M$1:$M$31,L32,'Tab Prim Fase'!$P$1:$P$31)+SUMIF('Tab Prim Fase'!$Q$1:$Q$31,L32,'Tab Prim Fase'!$N$1:$N$31)</f>
        <v>0</v>
      </c>
      <c r="R32" s="3">
        <f>(1000000*((3*M32)+N32))+(10000*M32)+(100*(P32-Q32))+P32+(0.001*(30-T32))</f>
        <v>4010101.0290000001</v>
      </c>
      <c r="S32" s="1">
        <f>RANK(R32,$R$32:$R$34)</f>
        <v>1</v>
      </c>
      <c r="T32" s="1">
        <v>1</v>
      </c>
      <c r="U32" s="1">
        <f>IF($S$32=T32,32,0)+IF($S$33=T32,33,0)+IF($S$34=T32,34,0)+IF($S$35=T32,35,0)</f>
        <v>32</v>
      </c>
      <c r="V32" s="3"/>
      <c r="W32" s="3" t="str">
        <f t="shared" ref="W32:AB32" si="24">CONCATENATE("'Auxiliar'!",W$1,$U32)</f>
        <v>'Auxiliar'!L32</v>
      </c>
      <c r="X32" s="3" t="str">
        <f t="shared" si="24"/>
        <v>'Auxiliar'!M32</v>
      </c>
      <c r="Y32" s="3" t="str">
        <f t="shared" si="24"/>
        <v>'Auxiliar'!N32</v>
      </c>
      <c r="Z32" s="3" t="str">
        <f t="shared" si="24"/>
        <v>'Auxiliar'!O32</v>
      </c>
      <c r="AA32" s="3" t="str">
        <f t="shared" si="24"/>
        <v>'Auxiliar'!P32</v>
      </c>
      <c r="AB32" s="3" t="str">
        <f t="shared" si="24"/>
        <v>'Auxiliar'!Q32</v>
      </c>
      <c r="AC32" s="3"/>
      <c r="AD32" s="3"/>
      <c r="AE32" s="3"/>
      <c r="AF32" s="3"/>
      <c r="AG32" s="3"/>
    </row>
    <row r="33" spans="1:33" ht="12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 t="s">
        <v>66</v>
      </c>
      <c r="M33" s="1">
        <f>SUMIF($A$1:$A$24,L33,$F$1:$F$24)+SUMIF($C$1:$C$24,L33,$I$1:$I$24)</f>
        <v>0</v>
      </c>
      <c r="N33" s="1">
        <f>SUMIF($A$1:$A$24,L33,$G$1:$G$24)+SUMIF($C$1:$C$24,L33,$J$1:$J$24)</f>
        <v>2</v>
      </c>
      <c r="O33" s="1">
        <f>SUMIF($A$1:$A$24,L33,$H$1:$H$24)+SUMIF($C$1:$C$24,L33,$K$1:$K$24)</f>
        <v>0</v>
      </c>
      <c r="P33" s="1">
        <f>SUMIF('Tab Prim Fase'!$M$1:$M$31,L33,'Tab Prim Fase'!$N$1:$N$31)+SUMIF('Tab Prim Fase'!$Q$1:$Q$31,L33,'Tab Prim Fase'!$P$1:$P$31)</f>
        <v>0</v>
      </c>
      <c r="Q33" s="1">
        <f>SUMIF('Tab Prim Fase'!$M$1:$M$31,L33,'Tab Prim Fase'!$P$1:$P$31)+SUMIF('Tab Prim Fase'!$Q$1:$Q$31,L33,'Tab Prim Fase'!$N$1:$N$31)</f>
        <v>0</v>
      </c>
      <c r="R33" s="3">
        <f>(1000000*((3*M33)+N33))+(10000*M33)+(100*(P33-Q33))+P33+(0.001*(30-T33))</f>
        <v>2000000.0279999999</v>
      </c>
      <c r="S33" s="1">
        <f>RANK(R33,$R$32:$R$34)</f>
        <v>2</v>
      </c>
      <c r="T33" s="1">
        <v>2</v>
      </c>
      <c r="U33" s="1">
        <f>IF($S$32=T33,32,0)+IF($S$33=T33,33,0)+IF($S$34=T33,34,0)+IF($S$35=T33,35,0)</f>
        <v>33</v>
      </c>
      <c r="V33" s="3"/>
      <c r="W33" s="3" t="str">
        <f t="shared" ref="W33:AB33" si="25">CONCATENATE("'Auxiliar'!",W$1,$U33)</f>
        <v>'Auxiliar'!L33</v>
      </c>
      <c r="X33" s="3" t="str">
        <f t="shared" si="25"/>
        <v>'Auxiliar'!M33</v>
      </c>
      <c r="Y33" s="3" t="str">
        <f t="shared" si="25"/>
        <v>'Auxiliar'!N33</v>
      </c>
      <c r="Z33" s="3" t="str">
        <f t="shared" si="25"/>
        <v>'Auxiliar'!O33</v>
      </c>
      <c r="AA33" s="3" t="str">
        <f t="shared" si="25"/>
        <v>'Auxiliar'!P33</v>
      </c>
      <c r="AB33" s="3" t="str">
        <f t="shared" si="25"/>
        <v>'Auxiliar'!Q33</v>
      </c>
      <c r="AC33" s="3"/>
      <c r="AD33" s="3"/>
      <c r="AE33" s="3"/>
      <c r="AF33" s="3"/>
      <c r="AG33" s="5"/>
    </row>
    <row r="34" spans="1:33" ht="12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 t="s">
        <v>67</v>
      </c>
      <c r="M34" s="1">
        <f>SUMIF($A$1:$A$24,L34,$F$1:$F$24)+SUMIF($C$1:$C$24,L34,$I$1:$I$24)</f>
        <v>0</v>
      </c>
      <c r="N34" s="1">
        <f>SUMIF($A$1:$A$24,L34,$G$1:$G$24)+SUMIF($C$1:$C$24,L34,$J$1:$J$24)</f>
        <v>1</v>
      </c>
      <c r="O34" s="1">
        <f>SUMIF($A$1:$A$24,L34,$H$1:$H$24)+SUMIF($C$1:$C$24,L34,$K$1:$K$24)</f>
        <v>1</v>
      </c>
      <c r="P34" s="1">
        <f>SUMIF('Tab Prim Fase'!$M$1:$M$31,L34,'Tab Prim Fase'!$N$1:$N$31)+SUMIF('Tab Prim Fase'!$Q$1:$Q$31,L34,'Tab Prim Fase'!$P$1:$P$31)</f>
        <v>0</v>
      </c>
      <c r="Q34" s="1">
        <f>SUMIF('Tab Prim Fase'!$M$1:$M$31,L34,'Tab Prim Fase'!$P$1:$P$31)+SUMIF('Tab Prim Fase'!$Q$1:$Q$31,L34,'Tab Prim Fase'!$N$1:$N$31)</f>
        <v>1</v>
      </c>
      <c r="R34" s="3">
        <f>(1000000*((3*M34)+N34))+(10000*M34)+(100*(P34-Q34))+P34+(0.001*(30-T34))</f>
        <v>999900.027</v>
      </c>
      <c r="S34" s="1">
        <f>RANK(R34,$R$32:$R$34)</f>
        <v>3</v>
      </c>
      <c r="T34" s="1">
        <v>3</v>
      </c>
      <c r="U34" s="1">
        <f>IF($S$32=T34,32,0)+IF($S$33=T34,33,0)+IF($S$34=T34,34,0)+IF($S$35=T34,35,0)</f>
        <v>34</v>
      </c>
      <c r="V34" s="3"/>
      <c r="W34" s="3" t="str">
        <f t="shared" ref="W34:AB34" si="26">CONCATENATE("'Auxiliar'!",W$1,$U34)</f>
        <v>'Auxiliar'!L34</v>
      </c>
      <c r="X34" s="3" t="str">
        <f t="shared" si="26"/>
        <v>'Auxiliar'!M34</v>
      </c>
      <c r="Y34" s="3" t="str">
        <f t="shared" si="26"/>
        <v>'Auxiliar'!N34</v>
      </c>
      <c r="Z34" s="3" t="str">
        <f t="shared" si="26"/>
        <v>'Auxiliar'!O34</v>
      </c>
      <c r="AA34" s="3" t="str">
        <f t="shared" si="26"/>
        <v>'Auxiliar'!P34</v>
      </c>
      <c r="AB34" s="3" t="str">
        <f t="shared" si="26"/>
        <v>'Auxiliar'!Q34</v>
      </c>
      <c r="AC34" s="3"/>
      <c r="AD34" s="3"/>
      <c r="AE34" s="3"/>
      <c r="AF34" s="3"/>
      <c r="AG34" s="3"/>
    </row>
    <row r="35" spans="1:33" ht="12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"/>
      <c r="S35" s="1"/>
      <c r="T35" s="1"/>
      <c r="U35" s="1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</row>
    <row r="36" spans="1:33" ht="12" customHeight="1">
      <c r="A36" s="1"/>
      <c r="B36" s="1"/>
      <c r="C36" s="1" t="s">
        <v>12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3"/>
      <c r="S36" s="1"/>
      <c r="T36" s="1"/>
      <c r="U36" s="1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</row>
    <row r="37" spans="1:33" ht="12" customHeight="1">
      <c r="A37" s="1"/>
      <c r="B37" s="1"/>
      <c r="C37" s="1" t="s">
        <v>13</v>
      </c>
      <c r="D37" s="1"/>
      <c r="E37" s="1"/>
      <c r="F37" s="1"/>
      <c r="G37" s="1"/>
      <c r="H37" s="1"/>
      <c r="I37" s="1"/>
      <c r="J37" s="1"/>
      <c r="K37" s="1"/>
      <c r="L37" s="1" t="s">
        <v>68</v>
      </c>
      <c r="M37" s="1">
        <f>SUMIF($A$1:$A$24,L37,$F$1:$F$24)+SUMIF($C$1:$C$24,L37,$I$1:$I$24)</f>
        <v>0</v>
      </c>
      <c r="N37" s="1">
        <f>SUMIF($A$1:$A$24,L37,$G$1:$G$24)+SUMIF($C$1:$C$24,L37,$J$1:$J$24)</f>
        <v>0</v>
      </c>
      <c r="O37" s="1">
        <f>SUMIF($A$1:$A$24,L37,$H$1:$H$24)+SUMIF($C$1:$C$24,L37,$K$1:$K$24)</f>
        <v>2</v>
      </c>
      <c r="P37" s="1">
        <f>SUMIF('Tab Prim Fase'!$M$1:$M$31,L37,'Tab Prim Fase'!$N$1:$N$31)+SUMIF('Tab Prim Fase'!$Q$1:$Q$31,L37,'Tab Prim Fase'!$P$1:$P$31)</f>
        <v>1</v>
      </c>
      <c r="Q37" s="1">
        <f>SUMIF('Tab Prim Fase'!$M$1:$M$31,L37,'Tab Prim Fase'!$P$1:$P$31)+SUMIF('Tab Prim Fase'!$Q$1:$Q$31,L37,'Tab Prim Fase'!$N$1:$N$31)</f>
        <v>5</v>
      </c>
      <c r="R37" s="3">
        <f>(1000000*((3*M37)+N37))+(10000*M37)+(100*(P37-Q37))+P37+(0.001*(30-T37))</f>
        <v>-398.971</v>
      </c>
      <c r="S37" s="1">
        <f>RANK(R37,$R$37:$R$39)</f>
        <v>3</v>
      </c>
      <c r="T37" s="1">
        <v>1</v>
      </c>
      <c r="U37" s="1">
        <f>IF($S$37=T37,37,0)+IF($S$38=T37,38,0)+IF($S$39=T37,39,0)+IF($S$40=T37,40,0)</f>
        <v>39</v>
      </c>
      <c r="V37" s="3"/>
      <c r="W37" s="3" t="str">
        <f t="shared" ref="W37:AB37" si="27">CONCATENATE("'Auxiliar'!",W$1,$U37)</f>
        <v>'Auxiliar'!L39</v>
      </c>
      <c r="X37" s="3" t="str">
        <f t="shared" si="27"/>
        <v>'Auxiliar'!M39</v>
      </c>
      <c r="Y37" s="3" t="str">
        <f t="shared" si="27"/>
        <v>'Auxiliar'!N39</v>
      </c>
      <c r="Z37" s="3" t="str">
        <f t="shared" si="27"/>
        <v>'Auxiliar'!O39</v>
      </c>
      <c r="AA37" s="3" t="str">
        <f t="shared" si="27"/>
        <v>'Auxiliar'!P39</v>
      </c>
      <c r="AB37" s="3" t="str">
        <f t="shared" si="27"/>
        <v>'Auxiliar'!Q39</v>
      </c>
      <c r="AC37" s="3"/>
      <c r="AD37" s="3"/>
      <c r="AE37" s="3"/>
      <c r="AF37" s="3"/>
      <c r="AG37" s="3"/>
    </row>
    <row r="38" spans="1:33" ht="12" customHeight="1">
      <c r="A38" s="1"/>
      <c r="B38" s="1"/>
      <c r="C38" s="1" t="s">
        <v>14</v>
      </c>
      <c r="D38" s="1"/>
      <c r="E38" s="1"/>
      <c r="F38" s="1"/>
      <c r="G38" s="1"/>
      <c r="H38" s="1"/>
      <c r="I38" s="1"/>
      <c r="J38" s="1"/>
      <c r="K38" s="1"/>
      <c r="L38" s="1" t="s">
        <v>69</v>
      </c>
      <c r="M38" s="1">
        <f>SUMIF($A$1:$A$24,L38,$F$1:$F$24)+SUMIF($C$1:$C$24,L38,$I$1:$I$24)</f>
        <v>1</v>
      </c>
      <c r="N38" s="1">
        <f>SUMIF($A$1:$A$24,L38,$G$1:$G$24)+SUMIF($C$1:$C$24,L38,$J$1:$J$24)</f>
        <v>0</v>
      </c>
      <c r="O38" s="1">
        <f>SUMIF($A$1:$A$24,L38,$H$1:$H$24)+SUMIF($C$1:$C$24,L38,$K$1:$K$24)</f>
        <v>1</v>
      </c>
      <c r="P38" s="1">
        <f>SUMIF('Tab Prim Fase'!$M$1:$M$31,L38,'Tab Prim Fase'!$N$1:$N$31)+SUMIF('Tab Prim Fase'!$Q$1:$Q$31,L38,'Tab Prim Fase'!$P$1:$P$31)</f>
        <v>4</v>
      </c>
      <c r="Q38" s="1">
        <f>SUMIF('Tab Prim Fase'!$M$1:$M$31,L38,'Tab Prim Fase'!$P$1:$P$31)+SUMIF('Tab Prim Fase'!$Q$1:$Q$31,L38,'Tab Prim Fase'!$N$1:$N$31)</f>
        <v>2</v>
      </c>
      <c r="R38" s="4">
        <f>(1000000*((3*M38)+N38))+(10000*M38)+(100*(P38-Q38))+P38+(0.001*(30-T38))</f>
        <v>3010204.0279999999</v>
      </c>
      <c r="S38" s="1">
        <f>RANK(R38,$R$37:$R$39)</f>
        <v>2</v>
      </c>
      <c r="T38" s="1">
        <v>2</v>
      </c>
      <c r="U38" s="1">
        <f>IF($S$37=T38,37,0)+IF($S$38=T38,38,0)+IF($S$39=T38,39,0)+IF($S$40=T38,40,0)</f>
        <v>38</v>
      </c>
      <c r="V38" s="3"/>
      <c r="W38" s="3" t="str">
        <f t="shared" ref="W38:AB38" si="28">CONCATENATE("'Auxiliar'!",W$1,$U38)</f>
        <v>'Auxiliar'!L38</v>
      </c>
      <c r="X38" s="3" t="str">
        <f t="shared" si="28"/>
        <v>'Auxiliar'!M38</v>
      </c>
      <c r="Y38" s="3" t="str">
        <f t="shared" si="28"/>
        <v>'Auxiliar'!N38</v>
      </c>
      <c r="Z38" s="3" t="str">
        <f t="shared" si="28"/>
        <v>'Auxiliar'!O38</v>
      </c>
      <c r="AA38" s="3" t="str">
        <f t="shared" si="28"/>
        <v>'Auxiliar'!P38</v>
      </c>
      <c r="AB38" s="3" t="str">
        <f t="shared" si="28"/>
        <v>'Auxiliar'!Q38</v>
      </c>
      <c r="AC38" s="3"/>
      <c r="AD38" s="3"/>
      <c r="AE38" s="3"/>
      <c r="AF38" s="3"/>
      <c r="AG38" s="3"/>
    </row>
    <row r="39" spans="1:33" ht="12" customHeight="1">
      <c r="A39" s="1"/>
      <c r="B39" s="1"/>
      <c r="C39" s="6" t="s">
        <v>15</v>
      </c>
      <c r="D39" s="1"/>
      <c r="E39" s="1"/>
      <c r="F39" s="1"/>
      <c r="G39" s="1"/>
      <c r="H39" s="1"/>
      <c r="I39" s="1"/>
      <c r="J39" s="1"/>
      <c r="K39" s="1"/>
      <c r="L39" s="1" t="s">
        <v>70</v>
      </c>
      <c r="M39" s="1">
        <f>SUMIF($A$1:$A$24,L39,$F$1:$F$24)+SUMIF($C$1:$C$24,L39,$I$1:$I$24)</f>
        <v>2</v>
      </c>
      <c r="N39" s="1">
        <f>SUMIF($A$1:$A$24,L39,$G$1:$G$24)+SUMIF($C$1:$C$24,L39,$J$1:$J$24)</f>
        <v>0</v>
      </c>
      <c r="O39" s="1">
        <f>SUMIF($A$1:$A$24,L39,$H$1:$H$24)+SUMIF($C$1:$C$24,L39,$K$1:$K$24)</f>
        <v>0</v>
      </c>
      <c r="P39" s="1">
        <f>SUMIF('Tab Prim Fase'!$M$1:$M$31,L39,'Tab Prim Fase'!$N$1:$N$31)+SUMIF('Tab Prim Fase'!$Q$1:$Q$31,L39,'Tab Prim Fase'!$P$1:$P$31)</f>
        <v>2</v>
      </c>
      <c r="Q39" s="1">
        <f>SUMIF('Tab Prim Fase'!$M$1:$M$31,L39,'Tab Prim Fase'!$P$1:$P$31)+SUMIF('Tab Prim Fase'!$Q$1:$Q$31,L39,'Tab Prim Fase'!$N$1:$N$31)</f>
        <v>0</v>
      </c>
      <c r="R39" s="3">
        <f>(1000000*((3*M39)+N39))+(10000*M39)+(100*(P39-Q39))+P39+(0.001*(30-T39))</f>
        <v>6020202.0269999998</v>
      </c>
      <c r="S39" s="1">
        <f>RANK(R39,$R$37:$R$39)</f>
        <v>1</v>
      </c>
      <c r="T39" s="1">
        <v>3</v>
      </c>
      <c r="U39" s="1">
        <f>IF($S$37=T39,37,0)+IF($S$38=T39,38,0)+IF($S$39=T39,39,0)+IF($S$40=T39,40,0)</f>
        <v>37</v>
      </c>
      <c r="V39" s="3"/>
      <c r="W39" s="3" t="str">
        <f t="shared" ref="W39:AB39" si="29">CONCATENATE("'Auxiliar'!",W$1,$U39)</f>
        <v>'Auxiliar'!L37</v>
      </c>
      <c r="X39" s="3" t="str">
        <f t="shared" si="29"/>
        <v>'Auxiliar'!M37</v>
      </c>
      <c r="Y39" s="3" t="str">
        <f t="shared" si="29"/>
        <v>'Auxiliar'!N37</v>
      </c>
      <c r="Z39" s="3" t="str">
        <f t="shared" si="29"/>
        <v>'Auxiliar'!O37</v>
      </c>
      <c r="AA39" s="3" t="str">
        <f t="shared" si="29"/>
        <v>'Auxiliar'!P37</v>
      </c>
      <c r="AB39" s="3" t="str">
        <f t="shared" si="29"/>
        <v>'Auxiliar'!Q37</v>
      </c>
      <c r="AC39" s="3"/>
      <c r="AD39" s="3"/>
      <c r="AE39" s="3"/>
      <c r="AF39" s="3"/>
      <c r="AG39" s="3"/>
    </row>
    <row r="40" spans="1:33" ht="14.5">
      <c r="A40" s="7"/>
      <c r="B40" s="1"/>
      <c r="C40" s="8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"/>
      <c r="S40" s="1"/>
      <c r="T40" s="1"/>
      <c r="U40" s="1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</row>
    <row r="41" spans="1:33" ht="14.5">
      <c r="A41" s="7" t="s">
        <v>16</v>
      </c>
      <c r="B41" s="6" t="s">
        <v>17</v>
      </c>
      <c r="C41" s="1" t="s">
        <v>18</v>
      </c>
      <c r="D41" s="1"/>
      <c r="E41" s="1"/>
      <c r="F41" s="1"/>
      <c r="G41" s="1"/>
      <c r="H41" s="1"/>
      <c r="I41" s="1"/>
      <c r="J41" s="1"/>
      <c r="K41" s="1"/>
      <c r="L41" s="9" t="s">
        <v>19</v>
      </c>
      <c r="M41" s="1"/>
      <c r="N41" s="1"/>
      <c r="O41" s="1"/>
      <c r="P41" s="1"/>
      <c r="Q41" s="1"/>
      <c r="R41" s="1"/>
      <c r="S41" s="1"/>
      <c r="T41" s="1"/>
      <c r="U41" s="1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</row>
    <row r="42" spans="1:33" ht="12" customHeight="1">
      <c r="A42" s="2" t="s">
        <v>71</v>
      </c>
      <c r="B42" s="1">
        <v>1</v>
      </c>
      <c r="C42" s="2">
        <v>1</v>
      </c>
      <c r="D42" s="1"/>
      <c r="E42" s="1"/>
      <c r="F42" s="1"/>
      <c r="G42" s="1"/>
      <c r="H42" s="1"/>
      <c r="I42" s="1"/>
      <c r="J42" s="1"/>
      <c r="K42" s="1"/>
      <c r="L42" s="9">
        <f t="shared" ref="L42:L65" si="30">C42</f>
        <v>1</v>
      </c>
      <c r="M42" s="1"/>
      <c r="N42" s="1"/>
      <c r="O42" s="1"/>
      <c r="P42" s="1"/>
      <c r="Q42" s="1"/>
      <c r="R42" s="10"/>
      <c r="S42" s="1"/>
      <c r="T42" s="1"/>
      <c r="U42" s="1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</row>
    <row r="43" spans="1:33" ht="12" customHeight="1">
      <c r="A43" s="2" t="s">
        <v>72</v>
      </c>
      <c r="B43" s="1">
        <v>2</v>
      </c>
      <c r="C43" s="2">
        <v>2</v>
      </c>
      <c r="D43" s="1"/>
      <c r="E43" s="1"/>
      <c r="F43" s="1"/>
      <c r="G43" s="1"/>
      <c r="H43" s="1"/>
      <c r="I43" s="1"/>
      <c r="J43" s="1"/>
      <c r="K43" s="1"/>
      <c r="L43" s="9">
        <f t="shared" si="30"/>
        <v>2</v>
      </c>
      <c r="M43" s="1"/>
      <c r="N43" s="1"/>
      <c r="O43" s="1"/>
      <c r="P43" s="1"/>
      <c r="Q43" s="1"/>
      <c r="R43" s="10"/>
      <c r="S43" s="1"/>
      <c r="T43" s="1"/>
      <c r="U43" s="1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</row>
    <row r="44" spans="1:33" ht="12" customHeight="1">
      <c r="A44" s="2" t="s">
        <v>73</v>
      </c>
      <c r="B44" s="1">
        <v>3</v>
      </c>
      <c r="C44" s="2">
        <v>3</v>
      </c>
      <c r="D44" s="1"/>
      <c r="E44" s="1"/>
      <c r="F44" s="1"/>
      <c r="G44" s="1"/>
      <c r="H44" s="1"/>
      <c r="I44" s="1"/>
      <c r="J44" s="1"/>
      <c r="K44" s="1"/>
      <c r="L44" s="9">
        <f t="shared" si="30"/>
        <v>3</v>
      </c>
      <c r="M44" s="1"/>
      <c r="N44" s="1"/>
      <c r="O44" s="1"/>
      <c r="P44" s="1"/>
      <c r="Q44" s="1"/>
      <c r="R44" s="10"/>
      <c r="S44" s="1"/>
      <c r="T44" s="1"/>
      <c r="U44" s="1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</row>
    <row r="45" spans="1:33" ht="12" customHeight="1">
      <c r="A45" s="2" t="s">
        <v>74</v>
      </c>
      <c r="B45" s="1">
        <v>4</v>
      </c>
      <c r="C45" s="2">
        <v>4</v>
      </c>
      <c r="D45" s="1"/>
      <c r="E45" s="1"/>
      <c r="F45" s="1"/>
      <c r="G45" s="1"/>
      <c r="H45" s="1"/>
      <c r="I45" s="1"/>
      <c r="J45" s="1"/>
      <c r="K45" s="1"/>
      <c r="L45" s="9">
        <f t="shared" si="30"/>
        <v>4</v>
      </c>
      <c r="M45" s="1"/>
      <c r="N45" s="1"/>
      <c r="O45" s="1"/>
      <c r="P45" s="1"/>
      <c r="Q45" s="1"/>
      <c r="R45" s="10"/>
      <c r="S45" s="1"/>
      <c r="T45" s="1"/>
      <c r="U45" s="1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</row>
    <row r="46" spans="1:33" ht="12" customHeight="1">
      <c r="A46" s="2" t="s">
        <v>75</v>
      </c>
      <c r="B46" s="1">
        <v>5</v>
      </c>
      <c r="C46" s="2">
        <v>5</v>
      </c>
      <c r="D46" s="1"/>
      <c r="E46" s="1"/>
      <c r="F46" s="1"/>
      <c r="G46" s="1"/>
      <c r="H46" s="1"/>
      <c r="I46" s="1"/>
      <c r="J46" s="1"/>
      <c r="K46" s="1"/>
      <c r="L46" s="9">
        <f t="shared" si="30"/>
        <v>5</v>
      </c>
      <c r="M46" s="1"/>
      <c r="N46" s="1"/>
      <c r="O46" s="1"/>
      <c r="P46" s="1"/>
      <c r="Q46" s="1"/>
      <c r="R46" s="10"/>
      <c r="S46" s="1"/>
      <c r="T46" s="1"/>
      <c r="U46" s="1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</row>
    <row r="47" spans="1:33" ht="12" customHeight="1">
      <c r="A47" s="2" t="s">
        <v>76</v>
      </c>
      <c r="B47" s="1">
        <v>6</v>
      </c>
      <c r="C47" s="2">
        <v>6</v>
      </c>
      <c r="D47" s="1"/>
      <c r="E47" s="1"/>
      <c r="F47" s="1"/>
      <c r="G47" s="1"/>
      <c r="H47" s="1"/>
      <c r="I47" s="1"/>
      <c r="J47" s="1"/>
      <c r="K47" s="1"/>
      <c r="L47" s="9">
        <f t="shared" si="30"/>
        <v>6</v>
      </c>
      <c r="M47" s="1"/>
      <c r="N47" s="1"/>
      <c r="O47" s="1"/>
      <c r="P47" s="1"/>
      <c r="Q47" s="1"/>
      <c r="R47" s="10"/>
      <c r="S47" s="1"/>
      <c r="T47" s="1"/>
      <c r="U47" s="1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</row>
    <row r="48" spans="1:33" ht="12" customHeight="1">
      <c r="A48" s="2" t="s">
        <v>77</v>
      </c>
      <c r="B48" s="1">
        <v>7</v>
      </c>
      <c r="C48" s="2">
        <v>7</v>
      </c>
      <c r="D48" s="1"/>
      <c r="E48" s="1"/>
      <c r="F48" s="1"/>
      <c r="G48" s="1"/>
      <c r="H48" s="1"/>
      <c r="I48" s="1"/>
      <c r="J48" s="1"/>
      <c r="K48" s="1"/>
      <c r="L48" s="9">
        <f t="shared" si="30"/>
        <v>7</v>
      </c>
      <c r="M48" s="1"/>
      <c r="N48" s="1"/>
      <c r="O48" s="1"/>
      <c r="P48" s="1"/>
      <c r="Q48" s="1"/>
      <c r="R48" s="10"/>
      <c r="S48" s="1"/>
      <c r="T48" s="1"/>
      <c r="U48" s="1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</row>
    <row r="49" spans="1:33" ht="12" customHeight="1">
      <c r="A49" s="2" t="s">
        <v>78</v>
      </c>
      <c r="B49" s="1">
        <v>8</v>
      </c>
      <c r="C49" s="2">
        <v>8</v>
      </c>
      <c r="D49" s="1"/>
      <c r="E49" s="1"/>
      <c r="F49" s="1"/>
      <c r="G49" s="1"/>
      <c r="H49" s="1"/>
      <c r="I49" s="1"/>
      <c r="J49" s="1"/>
      <c r="K49" s="1"/>
      <c r="L49" s="9">
        <f t="shared" si="30"/>
        <v>8</v>
      </c>
      <c r="M49" s="1"/>
      <c r="N49" s="1"/>
      <c r="O49" s="1"/>
      <c r="P49" s="1"/>
      <c r="Q49" s="1"/>
      <c r="R49" s="10"/>
      <c r="S49" s="1"/>
      <c r="T49" s="1"/>
      <c r="U49" s="1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</row>
    <row r="50" spans="1:33" ht="12" customHeight="1">
      <c r="A50" s="2" t="s">
        <v>79</v>
      </c>
      <c r="B50" s="1">
        <v>9</v>
      </c>
      <c r="C50" s="2">
        <v>9</v>
      </c>
      <c r="D50" s="1"/>
      <c r="E50" s="1"/>
      <c r="F50" s="1"/>
      <c r="G50" s="1"/>
      <c r="H50" s="1"/>
      <c r="I50" s="1"/>
      <c r="J50" s="1"/>
      <c r="K50" s="1"/>
      <c r="L50" s="9">
        <f t="shared" si="30"/>
        <v>9</v>
      </c>
      <c r="M50" s="1"/>
      <c r="N50" s="1"/>
      <c r="O50" s="1"/>
      <c r="P50" s="1"/>
      <c r="Q50" s="1"/>
      <c r="R50" s="10"/>
      <c r="S50" s="1"/>
      <c r="T50" s="1"/>
      <c r="U50" s="1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</row>
    <row r="51" spans="1:33" ht="12" customHeight="1">
      <c r="A51" s="2" t="s">
        <v>80</v>
      </c>
      <c r="B51" s="1">
        <v>10</v>
      </c>
      <c r="C51" s="2">
        <v>10</v>
      </c>
      <c r="D51" s="1"/>
      <c r="E51" s="1"/>
      <c r="F51" s="1"/>
      <c r="G51" s="1"/>
      <c r="H51" s="1"/>
      <c r="I51" s="1"/>
      <c r="J51" s="1"/>
      <c r="K51" s="1"/>
      <c r="L51" s="9">
        <f t="shared" si="30"/>
        <v>10</v>
      </c>
      <c r="M51" s="1"/>
      <c r="N51" s="1"/>
      <c r="O51" s="1"/>
      <c r="P51" s="1"/>
      <c r="Q51" s="1"/>
      <c r="R51" s="10"/>
      <c r="S51" s="1"/>
      <c r="T51" s="1"/>
      <c r="U51" s="1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</row>
    <row r="52" spans="1:33" ht="12" customHeight="1">
      <c r="A52" s="2" t="s">
        <v>81</v>
      </c>
      <c r="B52" s="1">
        <v>11</v>
      </c>
      <c r="C52" s="2">
        <v>11</v>
      </c>
      <c r="D52" s="1"/>
      <c r="E52" s="1"/>
      <c r="F52" s="1"/>
      <c r="G52" s="1"/>
      <c r="H52" s="1"/>
      <c r="I52" s="1"/>
      <c r="J52" s="1"/>
      <c r="K52" s="1"/>
      <c r="L52" s="9">
        <f t="shared" si="30"/>
        <v>11</v>
      </c>
      <c r="M52" s="1"/>
      <c r="N52" s="1"/>
      <c r="O52" s="1"/>
      <c r="P52" s="1"/>
      <c r="Q52" s="1"/>
      <c r="R52" s="10"/>
      <c r="S52" s="1"/>
      <c r="T52" s="1"/>
      <c r="U52" s="1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</row>
    <row r="53" spans="1:33" ht="12" customHeight="1">
      <c r="A53" s="2" t="s">
        <v>82</v>
      </c>
      <c r="B53" s="1">
        <v>12</v>
      </c>
      <c r="C53" s="2">
        <v>12</v>
      </c>
      <c r="D53" s="1"/>
      <c r="E53" s="1"/>
      <c r="F53" s="1"/>
      <c r="G53" s="1"/>
      <c r="H53" s="1"/>
      <c r="I53" s="1"/>
      <c r="J53" s="1"/>
      <c r="K53" s="1"/>
      <c r="L53" s="9">
        <f t="shared" si="30"/>
        <v>12</v>
      </c>
      <c r="M53" s="1"/>
      <c r="N53" s="1"/>
      <c r="O53" s="1"/>
      <c r="P53" s="1"/>
      <c r="Q53" s="1"/>
      <c r="R53" s="10"/>
      <c r="S53" s="1"/>
      <c r="T53" s="1"/>
      <c r="U53" s="1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</row>
    <row r="54" spans="1:33" ht="12" customHeight="1">
      <c r="A54" s="2" t="s">
        <v>83</v>
      </c>
      <c r="B54" s="1">
        <v>13</v>
      </c>
      <c r="C54" s="2">
        <v>13</v>
      </c>
      <c r="D54" s="1"/>
      <c r="E54" s="1"/>
      <c r="F54" s="1"/>
      <c r="G54" s="1"/>
      <c r="H54" s="1"/>
      <c r="I54" s="1"/>
      <c r="J54" s="1"/>
      <c r="K54" s="1"/>
      <c r="L54" s="9">
        <f t="shared" si="30"/>
        <v>13</v>
      </c>
      <c r="M54" s="1"/>
      <c r="N54" s="1"/>
      <c r="O54" s="1"/>
      <c r="P54" s="1"/>
      <c r="Q54" s="1"/>
      <c r="R54" s="10"/>
      <c r="S54" s="1"/>
      <c r="T54" s="1"/>
      <c r="U54" s="1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</row>
    <row r="55" spans="1:33" ht="12" customHeight="1">
      <c r="A55" s="2" t="s">
        <v>84</v>
      </c>
      <c r="B55" s="1">
        <v>14</v>
      </c>
      <c r="C55" s="2">
        <v>14</v>
      </c>
      <c r="D55" s="1"/>
      <c r="E55" s="1"/>
      <c r="F55" s="1"/>
      <c r="G55" s="1"/>
      <c r="H55" s="1"/>
      <c r="I55" s="1"/>
      <c r="J55" s="1"/>
      <c r="K55" s="1"/>
      <c r="L55" s="9">
        <f t="shared" si="30"/>
        <v>14</v>
      </c>
      <c r="M55" s="1"/>
      <c r="N55" s="1"/>
      <c r="O55" s="1"/>
      <c r="P55" s="1"/>
      <c r="Q55" s="1"/>
      <c r="R55" s="10"/>
      <c r="S55" s="1"/>
      <c r="T55" s="1"/>
      <c r="U55" s="1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</row>
    <row r="56" spans="1:33" ht="12" customHeight="1">
      <c r="A56" s="2" t="s">
        <v>85</v>
      </c>
      <c r="B56" s="1">
        <v>15</v>
      </c>
      <c r="C56" s="2">
        <v>15</v>
      </c>
      <c r="D56" s="1"/>
      <c r="E56" s="1"/>
      <c r="F56" s="1"/>
      <c r="G56" s="1"/>
      <c r="H56" s="1"/>
      <c r="I56" s="1"/>
      <c r="J56" s="1"/>
      <c r="K56" s="1"/>
      <c r="L56" s="9">
        <f t="shared" si="30"/>
        <v>15</v>
      </c>
      <c r="M56" s="1"/>
      <c r="N56" s="1"/>
      <c r="O56" s="1"/>
      <c r="P56" s="1"/>
      <c r="Q56" s="1"/>
      <c r="R56" s="10"/>
      <c r="S56" s="1"/>
      <c r="T56" s="1"/>
      <c r="U56" s="1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</row>
    <row r="57" spans="1:33" ht="12" customHeight="1">
      <c r="A57" s="2" t="s">
        <v>86</v>
      </c>
      <c r="B57" s="1">
        <v>16</v>
      </c>
      <c r="C57" s="2">
        <v>16</v>
      </c>
      <c r="D57" s="1"/>
      <c r="E57" s="1"/>
      <c r="F57" s="1"/>
      <c r="G57" s="1"/>
      <c r="H57" s="1"/>
      <c r="I57" s="1"/>
      <c r="J57" s="1"/>
      <c r="K57" s="1"/>
      <c r="L57" s="9">
        <f t="shared" si="30"/>
        <v>16</v>
      </c>
      <c r="M57" s="1"/>
      <c r="N57" s="1"/>
      <c r="O57" s="1"/>
      <c r="P57" s="1"/>
      <c r="Q57" s="1"/>
      <c r="R57" s="10"/>
      <c r="S57" s="1"/>
      <c r="T57" s="1"/>
      <c r="U57" s="1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</row>
    <row r="58" spans="1:33" ht="12" customHeight="1">
      <c r="A58" s="2" t="s">
        <v>87</v>
      </c>
      <c r="B58" s="1">
        <v>17</v>
      </c>
      <c r="C58" s="2">
        <v>17</v>
      </c>
      <c r="D58" s="1"/>
      <c r="E58" s="1"/>
      <c r="F58" s="1"/>
      <c r="G58" s="1"/>
      <c r="H58" s="1"/>
      <c r="I58" s="1"/>
      <c r="J58" s="1"/>
      <c r="K58" s="1"/>
      <c r="L58" s="9">
        <f t="shared" si="30"/>
        <v>17</v>
      </c>
      <c r="M58" s="1"/>
      <c r="N58" s="1"/>
      <c r="O58" s="1"/>
      <c r="P58" s="1"/>
      <c r="Q58" s="1"/>
      <c r="R58" s="10"/>
      <c r="S58" s="1"/>
      <c r="T58" s="1"/>
      <c r="U58" s="1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</row>
    <row r="59" spans="1:33" ht="12" customHeight="1">
      <c r="A59" s="2" t="s">
        <v>88</v>
      </c>
      <c r="B59" s="1">
        <v>18</v>
      </c>
      <c r="C59" s="2">
        <v>18</v>
      </c>
      <c r="D59" s="1"/>
      <c r="E59" s="1"/>
      <c r="F59" s="1"/>
      <c r="G59" s="1"/>
      <c r="H59" s="1"/>
      <c r="I59" s="1"/>
      <c r="J59" s="1"/>
      <c r="K59" s="1"/>
      <c r="L59" s="9">
        <f t="shared" si="30"/>
        <v>18</v>
      </c>
      <c r="M59" s="1"/>
      <c r="N59" s="1"/>
      <c r="O59" s="1"/>
      <c r="P59" s="1"/>
      <c r="Q59" s="1"/>
      <c r="R59" s="10"/>
      <c r="S59" s="1"/>
      <c r="T59" s="1"/>
      <c r="U59" s="1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</row>
    <row r="60" spans="1:33" ht="12" customHeight="1">
      <c r="A60" s="2" t="s">
        <v>89</v>
      </c>
      <c r="B60" s="1">
        <v>19</v>
      </c>
      <c r="C60" s="2">
        <v>18</v>
      </c>
      <c r="D60" s="1"/>
      <c r="E60" s="1"/>
      <c r="F60" s="1"/>
      <c r="G60" s="1"/>
      <c r="H60" s="1"/>
      <c r="I60" s="1"/>
      <c r="J60" s="1"/>
      <c r="K60" s="1"/>
      <c r="L60" s="9">
        <f t="shared" si="30"/>
        <v>18</v>
      </c>
      <c r="M60" s="1"/>
      <c r="N60" s="1"/>
      <c r="O60" s="1"/>
      <c r="P60" s="1"/>
      <c r="Q60" s="1"/>
      <c r="R60" s="10"/>
      <c r="S60" s="1"/>
      <c r="T60" s="1"/>
      <c r="U60" s="1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</row>
    <row r="61" spans="1:33" ht="12" customHeight="1">
      <c r="A61" s="2" t="s">
        <v>90</v>
      </c>
      <c r="B61" s="1">
        <v>20</v>
      </c>
      <c r="C61" s="2">
        <v>20</v>
      </c>
      <c r="D61" s="1"/>
      <c r="E61" s="1"/>
      <c r="F61" s="1"/>
      <c r="G61" s="1"/>
      <c r="H61" s="1"/>
      <c r="I61" s="1"/>
      <c r="J61" s="1"/>
      <c r="K61" s="1"/>
      <c r="L61" s="9">
        <f t="shared" si="30"/>
        <v>20</v>
      </c>
      <c r="M61" s="1"/>
      <c r="N61" s="1"/>
      <c r="O61" s="1"/>
      <c r="P61" s="1"/>
      <c r="Q61" s="1"/>
      <c r="R61" s="10"/>
      <c r="S61" s="1"/>
      <c r="T61" s="1"/>
      <c r="U61" s="1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</row>
    <row r="62" spans="1:33" ht="12" customHeight="1">
      <c r="A62" s="2" t="s">
        <v>91</v>
      </c>
      <c r="B62" s="1">
        <v>21</v>
      </c>
      <c r="C62" s="2">
        <v>21</v>
      </c>
      <c r="D62" s="1"/>
      <c r="E62" s="1"/>
      <c r="F62" s="1"/>
      <c r="G62" s="1"/>
      <c r="H62" s="1"/>
      <c r="I62" s="1"/>
      <c r="J62" s="1"/>
      <c r="K62" s="1"/>
      <c r="L62" s="9">
        <f t="shared" si="30"/>
        <v>21</v>
      </c>
      <c r="M62" s="1"/>
      <c r="N62" s="1"/>
      <c r="O62" s="1"/>
      <c r="P62" s="1"/>
      <c r="Q62" s="1"/>
      <c r="R62" s="10"/>
      <c r="S62" s="1"/>
      <c r="T62" s="1"/>
      <c r="U62" s="1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</row>
    <row r="63" spans="1:33" ht="12" customHeight="1">
      <c r="A63" s="2" t="s">
        <v>92</v>
      </c>
      <c r="B63" s="1">
        <v>22</v>
      </c>
      <c r="C63" s="2">
        <v>22</v>
      </c>
      <c r="D63" s="1"/>
      <c r="E63" s="1"/>
      <c r="F63" s="1"/>
      <c r="G63" s="1"/>
      <c r="H63" s="1"/>
      <c r="I63" s="1"/>
      <c r="J63" s="1"/>
      <c r="K63" s="1"/>
      <c r="L63" s="9">
        <f t="shared" si="30"/>
        <v>22</v>
      </c>
      <c r="M63" s="1"/>
      <c r="N63" s="1"/>
      <c r="O63" s="1"/>
      <c r="P63" s="1"/>
      <c r="Q63" s="1"/>
      <c r="R63" s="10"/>
      <c r="S63" s="1"/>
      <c r="T63" s="1"/>
      <c r="U63" s="1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</row>
    <row r="64" spans="1:33" ht="12" customHeight="1">
      <c r="A64" s="2" t="s">
        <v>93</v>
      </c>
      <c r="B64" s="1">
        <v>23</v>
      </c>
      <c r="C64" s="2">
        <v>23</v>
      </c>
      <c r="D64" s="1"/>
      <c r="E64" s="1"/>
      <c r="F64" s="1"/>
      <c r="G64" s="1"/>
      <c r="H64" s="1"/>
      <c r="I64" s="1"/>
      <c r="J64" s="1"/>
      <c r="K64" s="1"/>
      <c r="L64" s="9">
        <f t="shared" si="30"/>
        <v>23</v>
      </c>
      <c r="M64" s="1"/>
      <c r="N64" s="1"/>
      <c r="O64" s="1"/>
      <c r="P64" s="1"/>
      <c r="Q64" s="1"/>
      <c r="R64" s="10"/>
      <c r="S64" s="1"/>
      <c r="T64" s="1"/>
      <c r="U64" s="1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</row>
    <row r="65" spans="1:33" ht="12" customHeight="1">
      <c r="A65" s="2" t="s">
        <v>94</v>
      </c>
      <c r="B65" s="1">
        <v>24</v>
      </c>
      <c r="C65" s="2">
        <v>24</v>
      </c>
      <c r="D65" s="1"/>
      <c r="E65" s="1"/>
      <c r="F65" s="1"/>
      <c r="G65" s="1"/>
      <c r="H65" s="1"/>
      <c r="I65" s="1"/>
      <c r="J65" s="1"/>
      <c r="K65" s="1"/>
      <c r="L65" s="9">
        <f t="shared" si="30"/>
        <v>24</v>
      </c>
      <c r="M65" s="1"/>
      <c r="N65" s="1"/>
      <c r="O65" s="1"/>
      <c r="P65" s="1"/>
      <c r="Q65" s="1"/>
      <c r="R65" s="10"/>
      <c r="S65" s="1"/>
      <c r="T65" s="1"/>
      <c r="U65" s="1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</row>
    <row r="66" spans="1:33" ht="12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9"/>
      <c r="M66" s="1"/>
      <c r="N66" s="1"/>
      <c r="O66" s="1"/>
      <c r="P66" s="1"/>
      <c r="Q66" s="1"/>
      <c r="R66" s="3"/>
      <c r="S66" s="1"/>
      <c r="T66" s="1"/>
      <c r="U66" s="1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</row>
    <row r="67" spans="1:33" ht="12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3"/>
      <c r="M67" s="1"/>
      <c r="N67" s="1"/>
      <c r="O67" s="1"/>
      <c r="P67" s="1"/>
      <c r="Q67" s="1"/>
      <c r="R67" s="3"/>
      <c r="S67" s="1"/>
      <c r="T67" s="1"/>
      <c r="U67" s="1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</row>
    <row r="68" spans="1:33" ht="12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3"/>
      <c r="M68" s="1"/>
      <c r="N68" s="1"/>
      <c r="O68" s="1"/>
      <c r="P68" s="1"/>
      <c r="Q68" s="1"/>
      <c r="R68" s="3"/>
      <c r="S68" s="1"/>
      <c r="T68" s="1"/>
      <c r="U68" s="1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</row>
    <row r="69" spans="1:33" ht="12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3"/>
      <c r="M69" s="1"/>
      <c r="N69" s="1"/>
      <c r="O69" s="1"/>
      <c r="P69" s="1"/>
      <c r="Q69" s="1"/>
      <c r="R69" s="3"/>
      <c r="S69" s="1"/>
      <c r="T69" s="1"/>
      <c r="U69" s="1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</row>
    <row r="70" spans="1:33" ht="12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9"/>
      <c r="M70" s="1"/>
      <c r="N70" s="1"/>
      <c r="O70" s="1"/>
      <c r="P70" s="1"/>
      <c r="Q70" s="1"/>
      <c r="R70" s="3"/>
      <c r="S70" s="1"/>
      <c r="T70" s="1"/>
      <c r="U70" s="1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</row>
    <row r="71" spans="1:33" ht="12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9"/>
      <c r="M71" s="1"/>
      <c r="N71" s="1"/>
      <c r="O71" s="1"/>
      <c r="P71" s="1"/>
      <c r="Q71" s="1"/>
      <c r="R71" s="3"/>
      <c r="S71" s="1"/>
      <c r="T71" s="1"/>
      <c r="U71" s="1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</row>
    <row r="72" spans="1:33" ht="12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3"/>
      <c r="M72" s="1"/>
      <c r="N72" s="1"/>
      <c r="O72" s="1"/>
      <c r="P72" s="1"/>
      <c r="Q72" s="1"/>
      <c r="R72" s="3"/>
      <c r="S72" s="1"/>
      <c r="T72" s="1"/>
      <c r="U72" s="1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</row>
    <row r="73" spans="1:33" ht="12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3"/>
      <c r="M73" s="1"/>
      <c r="N73" s="1"/>
      <c r="O73" s="1"/>
      <c r="P73" s="1"/>
      <c r="Q73" s="1"/>
      <c r="R73" s="3"/>
      <c r="S73" s="1"/>
      <c r="T73" s="1"/>
      <c r="U73" s="1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</row>
    <row r="74" spans="1:33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3"/>
      <c r="M74" s="1"/>
      <c r="N74" s="1"/>
      <c r="O74" s="1"/>
      <c r="P74" s="1"/>
      <c r="Q74" s="1"/>
      <c r="R74" s="3"/>
      <c r="S74" s="1"/>
      <c r="T74" s="1"/>
      <c r="U74" s="1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</row>
    <row r="75" spans="1:33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9"/>
      <c r="M75" s="1"/>
      <c r="N75" s="1"/>
      <c r="O75" s="1"/>
      <c r="P75" s="1"/>
      <c r="Q75" s="1"/>
      <c r="R75" s="3"/>
      <c r="S75" s="1"/>
      <c r="T75" s="1"/>
      <c r="U75" s="1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</row>
    <row r="76" spans="1:33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9"/>
      <c r="M76" s="1"/>
      <c r="N76" s="1"/>
      <c r="O76" s="1"/>
      <c r="P76" s="1"/>
      <c r="Q76" s="1"/>
      <c r="R76" s="3"/>
      <c r="S76" s="1"/>
      <c r="T76" s="1"/>
      <c r="U76" s="1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</row>
    <row r="77" spans="1:33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3"/>
      <c r="M77" s="1"/>
      <c r="N77" s="1"/>
      <c r="O77" s="1"/>
      <c r="P77" s="1"/>
      <c r="Q77" s="1"/>
      <c r="R77" s="3"/>
      <c r="S77" s="1"/>
      <c r="T77" s="1"/>
      <c r="U77" s="1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</row>
    <row r="78" spans="1:33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3"/>
      <c r="M78" s="1"/>
      <c r="N78" s="1"/>
      <c r="O78" s="1"/>
      <c r="P78" s="1"/>
      <c r="Q78" s="1"/>
      <c r="R78" s="3"/>
      <c r="S78" s="1"/>
      <c r="T78" s="1"/>
      <c r="U78" s="1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</row>
    <row r="79" spans="1:33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3"/>
      <c r="M79" s="1"/>
      <c r="N79" s="1"/>
      <c r="O79" s="1"/>
      <c r="P79" s="1"/>
      <c r="Q79" s="1"/>
      <c r="R79" s="3"/>
      <c r="S79" s="1"/>
      <c r="T79" s="1"/>
      <c r="U79" s="1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</row>
    <row r="80" spans="1:33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3"/>
      <c r="M80" s="1"/>
      <c r="N80" s="1"/>
      <c r="O80" s="1"/>
      <c r="P80" s="1"/>
      <c r="Q80" s="1"/>
      <c r="R80" s="3"/>
      <c r="S80" s="1"/>
      <c r="T80" s="1"/>
      <c r="U80" s="1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</row>
    <row r="81" spans="1:33" ht="12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3"/>
      <c r="M81" s="1"/>
      <c r="N81" s="1"/>
      <c r="O81" s="1"/>
      <c r="P81" s="1"/>
      <c r="Q81" s="1"/>
      <c r="R81" s="3"/>
      <c r="S81" s="1"/>
      <c r="T81" s="1"/>
      <c r="U81" s="1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</row>
    <row r="82" spans="1:33" ht="12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3"/>
      <c r="M82" s="1"/>
      <c r="N82" s="1"/>
      <c r="O82" s="1"/>
      <c r="P82" s="1"/>
      <c r="Q82" s="1"/>
      <c r="R82" s="3"/>
      <c r="S82" s="1"/>
      <c r="T82" s="1"/>
      <c r="U82" s="1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</row>
    <row r="83" spans="1:33" ht="12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3"/>
      <c r="M83" s="1"/>
      <c r="N83" s="1"/>
      <c r="O83" s="1"/>
      <c r="P83" s="1"/>
      <c r="Q83" s="1"/>
      <c r="R83" s="3"/>
      <c r="S83" s="1"/>
      <c r="T83" s="1"/>
      <c r="U83" s="1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</row>
    <row r="84" spans="1:33" ht="12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3"/>
      <c r="M84" s="1"/>
      <c r="N84" s="1"/>
      <c r="O84" s="1"/>
      <c r="P84" s="1"/>
      <c r="Q84" s="1"/>
      <c r="R84" s="3"/>
      <c r="S84" s="1"/>
      <c r="T84" s="1"/>
      <c r="U84" s="1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</row>
    <row r="85" spans="1:33" ht="12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3"/>
      <c r="M85" s="1"/>
      <c r="N85" s="1"/>
      <c r="O85" s="1"/>
      <c r="P85" s="1"/>
      <c r="Q85" s="1"/>
      <c r="R85" s="3"/>
      <c r="S85" s="1"/>
      <c r="T85" s="1"/>
      <c r="U85" s="1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</row>
    <row r="86" spans="1:33" ht="12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3"/>
      <c r="M86" s="1"/>
      <c r="N86" s="1"/>
      <c r="O86" s="1"/>
      <c r="P86" s="1"/>
      <c r="Q86" s="1"/>
      <c r="R86" s="3"/>
      <c r="S86" s="1"/>
      <c r="T86" s="1"/>
      <c r="U86" s="1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</row>
    <row r="87" spans="1:33" ht="12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3"/>
      <c r="M87" s="1"/>
      <c r="N87" s="1"/>
      <c r="O87" s="1"/>
      <c r="P87" s="1"/>
      <c r="Q87" s="1"/>
      <c r="R87" s="3"/>
      <c r="S87" s="1"/>
      <c r="T87" s="1"/>
      <c r="U87" s="1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</row>
    <row r="88" spans="1:33" ht="12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3"/>
      <c r="M88" s="1"/>
      <c r="N88" s="1"/>
      <c r="O88" s="1"/>
      <c r="P88" s="1"/>
      <c r="Q88" s="1"/>
      <c r="R88" s="3"/>
      <c r="S88" s="1"/>
      <c r="T88" s="1"/>
      <c r="U88" s="1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</row>
    <row r="89" spans="1:33" ht="12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3"/>
      <c r="M89" s="1"/>
      <c r="N89" s="1"/>
      <c r="O89" s="1"/>
      <c r="P89" s="1"/>
      <c r="Q89" s="1"/>
      <c r="R89" s="3"/>
      <c r="S89" s="1"/>
      <c r="T89" s="1"/>
      <c r="U89" s="1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</row>
    <row r="90" spans="1:33" ht="12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3"/>
      <c r="M90" s="1"/>
      <c r="N90" s="1"/>
      <c r="O90" s="1"/>
      <c r="P90" s="1"/>
      <c r="Q90" s="1"/>
      <c r="R90" s="3"/>
      <c r="S90" s="1"/>
      <c r="T90" s="1"/>
      <c r="U90" s="1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</row>
    <row r="91" spans="1:33" ht="12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3"/>
      <c r="M91" s="1"/>
      <c r="N91" s="1"/>
      <c r="O91" s="1"/>
      <c r="P91" s="1"/>
      <c r="Q91" s="1"/>
      <c r="R91" s="3"/>
      <c r="S91" s="1"/>
      <c r="T91" s="1"/>
      <c r="U91" s="1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</row>
    <row r="92" spans="1:33" ht="1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3"/>
      <c r="M92" s="1"/>
      <c r="N92" s="1"/>
      <c r="O92" s="1"/>
      <c r="P92" s="1"/>
      <c r="Q92" s="1"/>
      <c r="R92" s="3"/>
      <c r="S92" s="1"/>
      <c r="T92" s="1"/>
      <c r="U92" s="1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</row>
    <row r="93" spans="1:33" ht="1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3"/>
      <c r="M93" s="1"/>
      <c r="N93" s="1"/>
      <c r="O93" s="1"/>
      <c r="P93" s="1"/>
      <c r="Q93" s="1"/>
      <c r="R93" s="3"/>
      <c r="S93" s="1"/>
      <c r="T93" s="1"/>
      <c r="U93" s="1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</row>
    <row r="94" spans="1:33" ht="1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3"/>
      <c r="M94" s="1"/>
      <c r="N94" s="1"/>
      <c r="O94" s="1"/>
      <c r="P94" s="1"/>
      <c r="Q94" s="1"/>
      <c r="R94" s="3"/>
      <c r="S94" s="1"/>
      <c r="T94" s="1"/>
      <c r="U94" s="1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</row>
    <row r="95" spans="1:33" ht="1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3"/>
      <c r="M95" s="1"/>
      <c r="N95" s="1"/>
      <c r="O95" s="1"/>
      <c r="P95" s="1"/>
      <c r="Q95" s="1"/>
      <c r="R95" s="3"/>
      <c r="S95" s="1"/>
      <c r="T95" s="1"/>
      <c r="U95" s="1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</row>
    <row r="96" spans="1:33" ht="1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3"/>
      <c r="M96" s="1"/>
      <c r="N96" s="1"/>
      <c r="O96" s="1"/>
      <c r="P96" s="1"/>
      <c r="Q96" s="1"/>
      <c r="R96" s="3"/>
      <c r="S96" s="1"/>
      <c r="T96" s="1"/>
      <c r="U96" s="1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</row>
    <row r="97" spans="1:33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3"/>
      <c r="M97" s="1"/>
      <c r="N97" s="1"/>
      <c r="O97" s="1"/>
      <c r="P97" s="1"/>
      <c r="Q97" s="1"/>
      <c r="R97" s="3"/>
      <c r="S97" s="1"/>
      <c r="T97" s="1"/>
      <c r="U97" s="1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</row>
    <row r="98" spans="1:33" ht="1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3"/>
      <c r="M98" s="1"/>
      <c r="N98" s="1"/>
      <c r="O98" s="1"/>
      <c r="P98" s="1"/>
      <c r="Q98" s="1"/>
      <c r="R98" s="3"/>
      <c r="S98" s="1"/>
      <c r="T98" s="1"/>
      <c r="U98" s="1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</row>
    <row r="99" spans="1:33" ht="12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3"/>
      <c r="M99" s="1"/>
      <c r="N99" s="1"/>
      <c r="O99" s="1"/>
      <c r="P99" s="1"/>
      <c r="Q99" s="1"/>
      <c r="R99" s="3"/>
      <c r="S99" s="1"/>
      <c r="T99" s="1"/>
      <c r="U99" s="1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</row>
    <row r="100" spans="1:33" ht="12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3"/>
      <c r="M100" s="1"/>
      <c r="N100" s="1"/>
      <c r="O100" s="1"/>
      <c r="P100" s="1"/>
      <c r="Q100" s="1"/>
      <c r="R100" s="3"/>
      <c r="S100" s="1"/>
      <c r="T100" s="1"/>
      <c r="U100" s="1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31"/>
  <sheetViews>
    <sheetView zoomScale="110" zoomScaleNormal="110" workbookViewId="0">
      <selection sqref="A1:AB1"/>
    </sheetView>
  </sheetViews>
  <sheetFormatPr defaultColWidth="14.453125" defaultRowHeight="15" customHeight="1"/>
  <cols>
    <col min="1" max="1" width="8.7265625" customWidth="1"/>
    <col min="2" max="2" width="6.7265625" customWidth="1"/>
    <col min="3" max="12" width="3.7265625" customWidth="1"/>
    <col min="13" max="13" width="21.7265625" customWidth="1"/>
    <col min="14" max="16" width="4.1796875" customWidth="1"/>
    <col min="17" max="17" width="21.7265625" customWidth="1"/>
    <col min="18" max="27" width="3.7265625" customWidth="1"/>
    <col min="28" max="28" width="22.7265625" customWidth="1"/>
    <col min="29" max="29" width="3.81640625" customWidth="1"/>
  </cols>
  <sheetData>
    <row r="1" spans="1:29" ht="30" customHeight="1">
      <c r="A1" s="115" t="s">
        <v>20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114"/>
      <c r="Q1" s="114"/>
      <c r="R1" s="114"/>
      <c r="S1" s="114"/>
      <c r="T1" s="114"/>
      <c r="U1" s="114"/>
      <c r="V1" s="114"/>
      <c r="W1" s="114"/>
      <c r="X1" s="114"/>
      <c r="Y1" s="114"/>
      <c r="Z1" s="114"/>
      <c r="AA1" s="114"/>
      <c r="AB1" s="114"/>
      <c r="AC1" s="11"/>
    </row>
    <row r="2" spans="1:29" ht="27.75" customHeight="1">
      <c r="A2" s="116" t="s">
        <v>46</v>
      </c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X2" s="112"/>
      <c r="Y2" s="112"/>
      <c r="Z2" s="112"/>
      <c r="AA2" s="112"/>
      <c r="AB2" s="112"/>
      <c r="AC2" s="11"/>
    </row>
    <row r="3" spans="1:29" ht="25.5" customHeight="1">
      <c r="A3" s="113" t="s">
        <v>21</v>
      </c>
      <c r="B3" s="114"/>
      <c r="C3" s="114"/>
      <c r="D3" s="114"/>
      <c r="E3" s="114"/>
      <c r="F3" s="114"/>
      <c r="G3" s="114"/>
      <c r="H3" s="114"/>
      <c r="I3" s="114"/>
      <c r="J3" s="114"/>
      <c r="K3" s="114"/>
      <c r="L3" s="114"/>
      <c r="M3" s="114"/>
      <c r="N3" s="114"/>
      <c r="O3" s="114"/>
      <c r="P3" s="114"/>
      <c r="Q3" s="114"/>
      <c r="R3" s="114"/>
      <c r="S3" s="114"/>
      <c r="T3" s="114"/>
      <c r="U3" s="114"/>
      <c r="V3" s="114"/>
      <c r="W3" s="114"/>
      <c r="X3" s="114"/>
      <c r="Y3" s="114"/>
      <c r="Z3" s="114"/>
      <c r="AA3" s="114"/>
      <c r="AB3" s="114"/>
      <c r="AC3" s="11"/>
    </row>
    <row r="4" spans="1:29" ht="9" customHeight="1">
      <c r="A4" s="12"/>
      <c r="B4" s="13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1"/>
    </row>
    <row r="5" spans="1:29" ht="18" customHeight="1">
      <c r="A5" s="14" t="s">
        <v>22</v>
      </c>
      <c r="B5" s="117" t="s">
        <v>47</v>
      </c>
      <c r="C5" s="118"/>
      <c r="D5" s="118"/>
      <c r="E5" s="118"/>
      <c r="F5" s="15"/>
      <c r="G5" s="15"/>
      <c r="H5" s="15"/>
      <c r="I5" s="15"/>
      <c r="J5" s="15"/>
      <c r="K5" s="15"/>
      <c r="L5" s="15"/>
      <c r="M5" s="16"/>
      <c r="N5" s="111"/>
      <c r="O5" s="112"/>
      <c r="P5" s="112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2"/>
      <c r="AC5" s="11"/>
    </row>
    <row r="6" spans="1:29" ht="9" customHeight="1">
      <c r="A6" s="12"/>
      <c r="B6" s="13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1"/>
    </row>
    <row r="7" spans="1:29" ht="22" customHeight="1">
      <c r="A7" s="35" t="s">
        <v>99</v>
      </c>
      <c r="B7" s="17" t="s">
        <v>7</v>
      </c>
      <c r="C7" s="125" t="s">
        <v>23</v>
      </c>
      <c r="D7" s="126"/>
      <c r="E7" s="126"/>
      <c r="F7" s="126"/>
      <c r="G7" s="126"/>
      <c r="H7" s="126"/>
      <c r="I7" s="126"/>
      <c r="J7" s="126"/>
      <c r="K7" s="126"/>
      <c r="L7" s="127"/>
      <c r="M7" s="18"/>
      <c r="N7" s="129" t="s">
        <v>24</v>
      </c>
      <c r="O7" s="126"/>
      <c r="P7" s="126"/>
      <c r="Q7" s="19"/>
      <c r="R7" s="128" t="s">
        <v>23</v>
      </c>
      <c r="S7" s="126"/>
      <c r="T7" s="126"/>
      <c r="U7" s="126"/>
      <c r="V7" s="126"/>
      <c r="W7" s="126"/>
      <c r="X7" s="126"/>
      <c r="Y7" s="126"/>
      <c r="Z7" s="126"/>
      <c r="AA7" s="127"/>
      <c r="AB7" s="17" t="s">
        <v>25</v>
      </c>
      <c r="AC7" s="20"/>
    </row>
    <row r="8" spans="1:29" ht="22" customHeight="1">
      <c r="A8" s="119" t="s">
        <v>105</v>
      </c>
      <c r="B8" s="82">
        <v>3</v>
      </c>
      <c r="C8" s="92">
        <v>5</v>
      </c>
      <c r="D8" s="92"/>
      <c r="E8" s="92"/>
      <c r="F8" s="92"/>
      <c r="G8" s="92"/>
      <c r="H8" s="92"/>
      <c r="I8" s="92"/>
      <c r="J8" s="92"/>
      <c r="K8" s="92"/>
      <c r="L8" s="92"/>
      <c r="M8" s="84" t="str">
        <f>Auxiliar!$L$4</f>
        <v>SÃO PAULO</v>
      </c>
      <c r="N8" s="85">
        <f t="shared" ref="N8:N31" si="0">IF(C8="","",IF(C8=0,0,COUNT(C8:L8)))</f>
        <v>1</v>
      </c>
      <c r="O8" s="86" t="s">
        <v>26</v>
      </c>
      <c r="P8" s="85">
        <f t="shared" ref="P8:P31" si="1">IF(R8="","",IF(R8=0,0,COUNT(R8:AA8)))</f>
        <v>2</v>
      </c>
      <c r="Q8" s="84" t="str">
        <f>Auxiliar!$L$2</f>
        <v>CRUZEIRO</v>
      </c>
      <c r="R8" s="94">
        <v>7</v>
      </c>
      <c r="S8" s="94">
        <v>4</v>
      </c>
      <c r="T8" s="94"/>
      <c r="U8" s="94"/>
      <c r="V8" s="94"/>
      <c r="W8" s="94"/>
      <c r="X8" s="94"/>
      <c r="Y8" s="94"/>
      <c r="Z8" s="94"/>
      <c r="AA8" s="94"/>
      <c r="AB8" s="83" t="s">
        <v>93</v>
      </c>
      <c r="AC8" s="11"/>
    </row>
    <row r="9" spans="1:29" ht="22" customHeight="1">
      <c r="A9" s="120"/>
      <c r="B9" s="82">
        <v>4</v>
      </c>
      <c r="C9" s="92">
        <v>0</v>
      </c>
      <c r="D9" s="92"/>
      <c r="E9" s="92"/>
      <c r="F9" s="92"/>
      <c r="G9" s="92"/>
      <c r="H9" s="92"/>
      <c r="I9" s="92"/>
      <c r="J9" s="92"/>
      <c r="K9" s="92"/>
      <c r="L9" s="92"/>
      <c r="M9" s="84" t="str">
        <f>Auxiliar!$L$9</f>
        <v>GRÊMIO</v>
      </c>
      <c r="N9" s="85">
        <f t="shared" si="0"/>
        <v>0</v>
      </c>
      <c r="O9" s="86" t="s">
        <v>26</v>
      </c>
      <c r="P9" s="85">
        <f t="shared" si="1"/>
        <v>1</v>
      </c>
      <c r="Q9" s="84" t="str">
        <f>Auxiliar!$L$7</f>
        <v>R. B. BRAGANTINO</v>
      </c>
      <c r="R9" s="94">
        <v>9</v>
      </c>
      <c r="S9" s="94"/>
      <c r="T9" s="94"/>
      <c r="U9" s="94"/>
      <c r="V9" s="94"/>
      <c r="W9" s="94"/>
      <c r="X9" s="94"/>
      <c r="Y9" s="94"/>
      <c r="Z9" s="94"/>
      <c r="AA9" s="94"/>
      <c r="AB9" s="83" t="s">
        <v>95</v>
      </c>
      <c r="AC9" s="11"/>
    </row>
    <row r="10" spans="1:29" ht="22" customHeight="1">
      <c r="A10" s="120"/>
      <c r="B10" s="82">
        <v>5</v>
      </c>
      <c r="C10" s="92">
        <v>0</v>
      </c>
      <c r="D10" s="92"/>
      <c r="E10" s="92"/>
      <c r="F10" s="92"/>
      <c r="G10" s="92"/>
      <c r="H10" s="92"/>
      <c r="I10" s="92"/>
      <c r="J10" s="92"/>
      <c r="K10" s="92"/>
      <c r="L10" s="92"/>
      <c r="M10" s="84" t="str">
        <f>Auxiliar!$L$14</f>
        <v>VASCO DA GAMA</v>
      </c>
      <c r="N10" s="85">
        <f t="shared" si="0"/>
        <v>0</v>
      </c>
      <c r="O10" s="86" t="s">
        <v>26</v>
      </c>
      <c r="P10" s="85">
        <f t="shared" si="1"/>
        <v>1</v>
      </c>
      <c r="Q10" s="84" t="str">
        <f>Auxiliar!$L$12</f>
        <v>MIRASSOL</v>
      </c>
      <c r="R10" s="94">
        <v>13</v>
      </c>
      <c r="S10" s="94"/>
      <c r="T10" s="94"/>
      <c r="U10" s="94"/>
      <c r="V10" s="94"/>
      <c r="W10" s="94"/>
      <c r="X10" s="94"/>
      <c r="Y10" s="94"/>
      <c r="Z10" s="94"/>
      <c r="AA10" s="94"/>
      <c r="AB10" s="83" t="s">
        <v>87</v>
      </c>
      <c r="AC10" s="11"/>
    </row>
    <row r="11" spans="1:29" ht="22" customHeight="1">
      <c r="A11" s="120"/>
      <c r="B11" s="82">
        <v>6</v>
      </c>
      <c r="C11" s="92">
        <v>0</v>
      </c>
      <c r="D11" s="92"/>
      <c r="E11" s="92"/>
      <c r="F11" s="92"/>
      <c r="G11" s="92"/>
      <c r="H11" s="92"/>
      <c r="I11" s="92"/>
      <c r="J11" s="92"/>
      <c r="K11" s="92"/>
      <c r="L11" s="92"/>
      <c r="M11" s="84" t="str">
        <f>Auxiliar!$L$19</f>
        <v>AVAÍ</v>
      </c>
      <c r="N11" s="85">
        <f t="shared" si="0"/>
        <v>0</v>
      </c>
      <c r="O11" s="86" t="s">
        <v>26</v>
      </c>
      <c r="P11" s="85">
        <f t="shared" si="1"/>
        <v>1</v>
      </c>
      <c r="Q11" s="84" t="str">
        <f>Auxiliar!$L$17</f>
        <v>SANTOS</v>
      </c>
      <c r="R11" s="94">
        <v>17</v>
      </c>
      <c r="S11" s="94"/>
      <c r="T11" s="94"/>
      <c r="U11" s="94"/>
      <c r="V11" s="94"/>
      <c r="W11" s="94"/>
      <c r="X11" s="94"/>
      <c r="Y11" s="94"/>
      <c r="Z11" s="94"/>
      <c r="AA11" s="94"/>
      <c r="AB11" s="83" t="s">
        <v>78</v>
      </c>
      <c r="AC11" s="11"/>
    </row>
    <row r="12" spans="1:29" ht="22" customHeight="1">
      <c r="A12" s="120"/>
      <c r="B12" s="82">
        <v>7</v>
      </c>
      <c r="C12" s="92">
        <v>0</v>
      </c>
      <c r="D12" s="92"/>
      <c r="E12" s="92"/>
      <c r="F12" s="92"/>
      <c r="G12" s="92"/>
      <c r="H12" s="92"/>
      <c r="I12" s="92"/>
      <c r="J12" s="92"/>
      <c r="K12" s="92"/>
      <c r="L12" s="92"/>
      <c r="M12" s="84" t="str">
        <f>Auxiliar!$L$24</f>
        <v>PAYSANDU</v>
      </c>
      <c r="N12" s="85">
        <f t="shared" si="0"/>
        <v>0</v>
      </c>
      <c r="O12" s="86" t="s">
        <v>26</v>
      </c>
      <c r="P12" s="85">
        <f t="shared" si="1"/>
        <v>1</v>
      </c>
      <c r="Q12" s="84" t="str">
        <f>Auxiliar!$L$22</f>
        <v>JUVENTUS</v>
      </c>
      <c r="R12" s="94">
        <v>8</v>
      </c>
      <c r="S12" s="94"/>
      <c r="T12" s="94"/>
      <c r="U12" s="94"/>
      <c r="V12" s="94"/>
      <c r="W12" s="94"/>
      <c r="X12" s="94"/>
      <c r="Y12" s="94"/>
      <c r="Z12" s="94"/>
      <c r="AA12" s="94"/>
      <c r="AB12" s="83" t="s">
        <v>81</v>
      </c>
      <c r="AC12" s="11"/>
    </row>
    <row r="13" spans="1:29" ht="22" customHeight="1">
      <c r="A13" s="120"/>
      <c r="B13" s="82">
        <v>8</v>
      </c>
      <c r="C13" s="92">
        <v>0</v>
      </c>
      <c r="D13" s="92"/>
      <c r="E13" s="92"/>
      <c r="F13" s="92"/>
      <c r="G13" s="92"/>
      <c r="H13" s="92"/>
      <c r="I13" s="92"/>
      <c r="J13" s="92"/>
      <c r="K13" s="92"/>
      <c r="L13" s="92"/>
      <c r="M13" s="84" t="str">
        <f>Auxiliar!$L$29</f>
        <v>PORTUGUESA</v>
      </c>
      <c r="N13" s="85">
        <f t="shared" si="0"/>
        <v>0</v>
      </c>
      <c r="O13" s="86" t="s">
        <v>26</v>
      </c>
      <c r="P13" s="85">
        <f t="shared" si="1"/>
        <v>3</v>
      </c>
      <c r="Q13" s="84" t="str">
        <f>Auxiliar!$L$27</f>
        <v>PALMEIRAS</v>
      </c>
      <c r="R13" s="94">
        <v>9</v>
      </c>
      <c r="S13" s="94">
        <v>5</v>
      </c>
      <c r="T13" s="94">
        <v>8</v>
      </c>
      <c r="U13" s="94"/>
      <c r="V13" s="94"/>
      <c r="W13" s="94"/>
      <c r="X13" s="94"/>
      <c r="Y13" s="94"/>
      <c r="Z13" s="94"/>
      <c r="AA13" s="94"/>
      <c r="AB13" s="83" t="s">
        <v>72</v>
      </c>
      <c r="AC13" s="11"/>
    </row>
    <row r="14" spans="1:29" ht="22" customHeight="1">
      <c r="A14" s="120"/>
      <c r="B14" s="82">
        <v>11</v>
      </c>
      <c r="C14" s="92">
        <v>0</v>
      </c>
      <c r="D14" s="92"/>
      <c r="E14" s="92"/>
      <c r="F14" s="92"/>
      <c r="G14" s="92"/>
      <c r="H14" s="92"/>
      <c r="I14" s="92"/>
      <c r="J14" s="92"/>
      <c r="K14" s="92"/>
      <c r="L14" s="92"/>
      <c r="M14" s="84" t="str">
        <f>Auxiliar!$L$34</f>
        <v>SAMPAIO CORRÊA</v>
      </c>
      <c r="N14" s="85">
        <f t="shared" si="0"/>
        <v>0</v>
      </c>
      <c r="O14" s="86" t="s">
        <v>26</v>
      </c>
      <c r="P14" s="85">
        <f t="shared" si="1"/>
        <v>1</v>
      </c>
      <c r="Q14" s="84" t="str">
        <f>Auxiliar!$L$32</f>
        <v>ATLÉTICO-PR</v>
      </c>
      <c r="R14" s="94">
        <v>9</v>
      </c>
      <c r="S14" s="94"/>
      <c r="T14" s="94"/>
      <c r="U14" s="94"/>
      <c r="V14" s="94"/>
      <c r="W14" s="94"/>
      <c r="X14" s="94"/>
      <c r="Y14" s="94"/>
      <c r="Z14" s="94"/>
      <c r="AA14" s="94"/>
      <c r="AB14" s="83" t="s">
        <v>75</v>
      </c>
      <c r="AC14" s="11"/>
    </row>
    <row r="15" spans="1:29" ht="22" customHeight="1">
      <c r="A15" s="121"/>
      <c r="B15" s="82">
        <v>12</v>
      </c>
      <c r="C15" s="92">
        <v>11</v>
      </c>
      <c r="D15" s="92"/>
      <c r="E15" s="92"/>
      <c r="F15" s="92"/>
      <c r="G15" s="92"/>
      <c r="H15" s="92"/>
      <c r="I15" s="92"/>
      <c r="J15" s="92"/>
      <c r="K15" s="92"/>
      <c r="L15" s="92"/>
      <c r="M15" s="84" t="str">
        <f>Auxiliar!$L$39</f>
        <v>BOTAFOGO</v>
      </c>
      <c r="N15" s="85">
        <f t="shared" si="0"/>
        <v>1</v>
      </c>
      <c r="O15" s="86" t="s">
        <v>26</v>
      </c>
      <c r="P15" s="85">
        <f t="shared" si="1"/>
        <v>0</v>
      </c>
      <c r="Q15" s="84" t="str">
        <f>Auxiliar!$L$37</f>
        <v>FLUMINENSE</v>
      </c>
      <c r="R15" s="94">
        <v>0</v>
      </c>
      <c r="S15" s="94"/>
      <c r="T15" s="94"/>
      <c r="U15" s="94"/>
      <c r="V15" s="94"/>
      <c r="W15" s="94"/>
      <c r="X15" s="94"/>
      <c r="Y15" s="94"/>
      <c r="Z15" s="94"/>
      <c r="AA15" s="94"/>
      <c r="AB15" s="83" t="s">
        <v>84</v>
      </c>
      <c r="AC15" s="11"/>
    </row>
    <row r="16" spans="1:29" ht="22" customHeight="1">
      <c r="A16" s="122" t="s">
        <v>106</v>
      </c>
      <c r="B16" s="87">
        <v>3</v>
      </c>
      <c r="C16" s="93">
        <v>0</v>
      </c>
      <c r="D16" s="93"/>
      <c r="E16" s="93"/>
      <c r="F16" s="93"/>
      <c r="G16" s="93"/>
      <c r="H16" s="93"/>
      <c r="I16" s="93"/>
      <c r="J16" s="93"/>
      <c r="K16" s="93"/>
      <c r="L16" s="93"/>
      <c r="M16" s="89" t="str">
        <f>Auxiliar!$L$38</f>
        <v>ATLÉTICO-MG</v>
      </c>
      <c r="N16" s="90">
        <f t="shared" si="0"/>
        <v>0</v>
      </c>
      <c r="O16" s="91" t="s">
        <v>26</v>
      </c>
      <c r="P16" s="90">
        <f t="shared" si="1"/>
        <v>1</v>
      </c>
      <c r="Q16" s="89" t="str">
        <f>Auxiliar!$L$39</f>
        <v>BOTAFOGO</v>
      </c>
      <c r="R16" s="95">
        <v>9</v>
      </c>
      <c r="S16" s="95"/>
      <c r="T16" s="95"/>
      <c r="U16" s="95"/>
      <c r="V16" s="95"/>
      <c r="W16" s="95"/>
      <c r="X16" s="95"/>
      <c r="Y16" s="95"/>
      <c r="Z16" s="95"/>
      <c r="AA16" s="95"/>
      <c r="AB16" s="88" t="s">
        <v>96</v>
      </c>
      <c r="AC16" s="11"/>
    </row>
    <row r="17" spans="1:29" ht="22" customHeight="1">
      <c r="A17" s="123"/>
      <c r="B17" s="87">
        <v>4</v>
      </c>
      <c r="C17" s="93">
        <v>0</v>
      </c>
      <c r="D17" s="93"/>
      <c r="E17" s="93"/>
      <c r="F17" s="93"/>
      <c r="G17" s="93"/>
      <c r="H17" s="93"/>
      <c r="I17" s="93"/>
      <c r="J17" s="93"/>
      <c r="K17" s="93"/>
      <c r="L17" s="93"/>
      <c r="M17" s="89" t="str">
        <f>Auxiliar!$L$3</f>
        <v>INTERNACIONAL</v>
      </c>
      <c r="N17" s="90">
        <f t="shared" si="0"/>
        <v>0</v>
      </c>
      <c r="O17" s="91" t="s">
        <v>26</v>
      </c>
      <c r="P17" s="90">
        <f t="shared" si="1"/>
        <v>4</v>
      </c>
      <c r="Q17" s="89" t="str">
        <f>Auxiliar!$L$4</f>
        <v>SÃO PAULO</v>
      </c>
      <c r="R17" s="95">
        <v>11</v>
      </c>
      <c r="S17" s="95">
        <v>9</v>
      </c>
      <c r="T17" s="95">
        <v>9</v>
      </c>
      <c r="U17" s="95">
        <v>2</v>
      </c>
      <c r="V17" s="95"/>
      <c r="W17" s="95"/>
      <c r="X17" s="95"/>
      <c r="Y17" s="95"/>
      <c r="Z17" s="95"/>
      <c r="AA17" s="95"/>
      <c r="AB17" s="88" t="s">
        <v>74</v>
      </c>
      <c r="AC17" s="11"/>
    </row>
    <row r="18" spans="1:29" ht="22" customHeight="1">
      <c r="A18" s="123"/>
      <c r="B18" s="87">
        <v>5</v>
      </c>
      <c r="C18" s="93">
        <v>8</v>
      </c>
      <c r="D18" s="93">
        <v>2</v>
      </c>
      <c r="E18" s="93"/>
      <c r="F18" s="93"/>
      <c r="G18" s="93"/>
      <c r="H18" s="93"/>
      <c r="I18" s="93"/>
      <c r="J18" s="93"/>
      <c r="K18" s="93"/>
      <c r="L18" s="93"/>
      <c r="M18" s="89" t="str">
        <f>Auxiliar!$L$8</f>
        <v>PONTE PRETA</v>
      </c>
      <c r="N18" s="90">
        <f t="shared" si="0"/>
        <v>2</v>
      </c>
      <c r="O18" s="91" t="s">
        <v>26</v>
      </c>
      <c r="P18" s="90">
        <f t="shared" si="1"/>
        <v>0</v>
      </c>
      <c r="Q18" s="89" t="str">
        <f>Auxiliar!$L$9</f>
        <v>GRÊMIO</v>
      </c>
      <c r="R18" s="95">
        <v>0</v>
      </c>
      <c r="S18" s="95"/>
      <c r="T18" s="95"/>
      <c r="U18" s="95"/>
      <c r="V18" s="95"/>
      <c r="W18" s="95"/>
      <c r="X18" s="95"/>
      <c r="Y18" s="95"/>
      <c r="Z18" s="95"/>
      <c r="AA18" s="95"/>
      <c r="AB18" s="88" t="s">
        <v>77</v>
      </c>
      <c r="AC18" s="11"/>
    </row>
    <row r="19" spans="1:29" ht="22" customHeight="1">
      <c r="A19" s="123"/>
      <c r="B19" s="87">
        <v>6</v>
      </c>
      <c r="C19" s="93">
        <v>0</v>
      </c>
      <c r="D19" s="93"/>
      <c r="E19" s="93"/>
      <c r="F19" s="93"/>
      <c r="G19" s="93"/>
      <c r="H19" s="93"/>
      <c r="I19" s="93"/>
      <c r="J19" s="93"/>
      <c r="K19" s="93"/>
      <c r="L19" s="93"/>
      <c r="M19" s="89" t="str">
        <f>Auxiliar!$L$13</f>
        <v>AMÉRICA-MG</v>
      </c>
      <c r="N19" s="90">
        <f t="shared" si="0"/>
        <v>0</v>
      </c>
      <c r="O19" s="91" t="s">
        <v>26</v>
      </c>
      <c r="P19" s="90">
        <f t="shared" si="1"/>
        <v>1</v>
      </c>
      <c r="Q19" s="89" t="str">
        <f>Auxiliar!$L$14</f>
        <v>VASCO DA GAMA</v>
      </c>
      <c r="R19" s="95">
        <v>8</v>
      </c>
      <c r="S19" s="95"/>
      <c r="T19" s="95"/>
      <c r="U19" s="95"/>
      <c r="V19" s="95"/>
      <c r="W19" s="95"/>
      <c r="X19" s="95"/>
      <c r="Y19" s="95"/>
      <c r="Z19" s="95"/>
      <c r="AA19" s="95"/>
      <c r="AB19" s="88" t="s">
        <v>80</v>
      </c>
      <c r="AC19" s="11"/>
    </row>
    <row r="20" spans="1:29" ht="22" customHeight="1">
      <c r="A20" s="123"/>
      <c r="B20" s="87">
        <v>7</v>
      </c>
      <c r="C20" s="93">
        <v>11</v>
      </c>
      <c r="D20" s="93"/>
      <c r="E20" s="93"/>
      <c r="F20" s="93"/>
      <c r="G20" s="93"/>
      <c r="H20" s="93"/>
      <c r="I20" s="93"/>
      <c r="J20" s="93"/>
      <c r="K20" s="93"/>
      <c r="L20" s="93"/>
      <c r="M20" s="89" t="str">
        <f>Auxiliar!$L$18</f>
        <v>SPORT RECIFE</v>
      </c>
      <c r="N20" s="90">
        <f t="shared" si="0"/>
        <v>1</v>
      </c>
      <c r="O20" s="91" t="s">
        <v>26</v>
      </c>
      <c r="P20" s="90">
        <f t="shared" si="1"/>
        <v>0</v>
      </c>
      <c r="Q20" s="89" t="str">
        <f>Auxiliar!$L$19</f>
        <v>AVAÍ</v>
      </c>
      <c r="R20" s="95">
        <v>0</v>
      </c>
      <c r="S20" s="95"/>
      <c r="T20" s="95"/>
      <c r="U20" s="95"/>
      <c r="V20" s="95"/>
      <c r="W20" s="95"/>
      <c r="X20" s="95"/>
      <c r="Y20" s="95"/>
      <c r="Z20" s="95"/>
      <c r="AA20" s="95"/>
      <c r="AB20" s="88" t="s">
        <v>83</v>
      </c>
      <c r="AC20" s="11"/>
    </row>
    <row r="21" spans="1:29" ht="22" customHeight="1">
      <c r="A21" s="123"/>
      <c r="B21" s="87">
        <v>8</v>
      </c>
      <c r="C21" s="93">
        <v>0</v>
      </c>
      <c r="D21" s="93"/>
      <c r="E21" s="93"/>
      <c r="F21" s="93"/>
      <c r="G21" s="93"/>
      <c r="H21" s="93"/>
      <c r="I21" s="93"/>
      <c r="J21" s="93"/>
      <c r="K21" s="93"/>
      <c r="L21" s="93"/>
      <c r="M21" s="89" t="str">
        <f>Auxiliar!$L$23</f>
        <v>NÁUTICO</v>
      </c>
      <c r="N21" s="90">
        <f t="shared" si="0"/>
        <v>0</v>
      </c>
      <c r="O21" s="91" t="s">
        <v>26</v>
      </c>
      <c r="P21" s="90">
        <f t="shared" si="1"/>
        <v>1</v>
      </c>
      <c r="Q21" s="89" t="str">
        <f>Auxiliar!$L$24</f>
        <v>PAYSANDU</v>
      </c>
      <c r="R21" s="95">
        <v>9</v>
      </c>
      <c r="S21" s="95"/>
      <c r="T21" s="95"/>
      <c r="U21" s="95"/>
      <c r="V21" s="95"/>
      <c r="W21" s="95"/>
      <c r="X21" s="95"/>
      <c r="Y21" s="95"/>
      <c r="Z21" s="95"/>
      <c r="AA21" s="95"/>
      <c r="AB21" s="88" t="s">
        <v>97</v>
      </c>
      <c r="AC21" s="11"/>
    </row>
    <row r="22" spans="1:29" ht="22" customHeight="1">
      <c r="A22" s="123"/>
      <c r="B22" s="87">
        <v>11</v>
      </c>
      <c r="C22" s="93">
        <v>6</v>
      </c>
      <c r="D22" s="93">
        <v>5</v>
      </c>
      <c r="E22" s="93">
        <v>5</v>
      </c>
      <c r="F22" s="93"/>
      <c r="G22" s="93"/>
      <c r="H22" s="93"/>
      <c r="I22" s="93"/>
      <c r="J22" s="93"/>
      <c r="K22" s="93"/>
      <c r="L22" s="93" t="s">
        <v>108</v>
      </c>
      <c r="M22" s="89" t="str">
        <f>Auxiliar!$L$28</f>
        <v>BAHIA</v>
      </c>
      <c r="N22" s="90">
        <f t="shared" si="0"/>
        <v>3</v>
      </c>
      <c r="O22" s="91" t="s">
        <v>26</v>
      </c>
      <c r="P22" s="90">
        <f t="shared" si="1"/>
        <v>0</v>
      </c>
      <c r="Q22" s="89" t="str">
        <f>Auxiliar!$L$29</f>
        <v>PORTUGUESA</v>
      </c>
      <c r="R22" s="95">
        <v>0</v>
      </c>
      <c r="S22" s="95"/>
      <c r="T22" s="95"/>
      <c r="U22" s="95"/>
      <c r="V22" s="95"/>
      <c r="W22" s="95"/>
      <c r="X22" s="95"/>
      <c r="Y22" s="95"/>
      <c r="Z22" s="95"/>
      <c r="AA22" s="95"/>
      <c r="AB22" s="88" t="s">
        <v>89</v>
      </c>
      <c r="AC22" s="11"/>
    </row>
    <row r="23" spans="1:29" ht="22" customHeight="1">
      <c r="A23" s="124"/>
      <c r="B23" s="87">
        <v>12</v>
      </c>
      <c r="C23" s="93">
        <v>0</v>
      </c>
      <c r="D23" s="93"/>
      <c r="E23" s="93"/>
      <c r="F23" s="93"/>
      <c r="G23" s="93"/>
      <c r="H23" s="93"/>
      <c r="I23" s="93"/>
      <c r="J23" s="93"/>
      <c r="K23" s="93"/>
      <c r="L23" s="93"/>
      <c r="M23" s="89" t="str">
        <f>Auxiliar!$L$33</f>
        <v>FLAMENGO</v>
      </c>
      <c r="N23" s="90">
        <f t="shared" si="0"/>
        <v>0</v>
      </c>
      <c r="O23" s="91" t="s">
        <v>26</v>
      </c>
      <c r="P23" s="90">
        <f t="shared" si="1"/>
        <v>0</v>
      </c>
      <c r="Q23" s="89" t="str">
        <f>Auxiliar!$L$34</f>
        <v>SAMPAIO CORRÊA</v>
      </c>
      <c r="R23" s="95">
        <v>0</v>
      </c>
      <c r="S23" s="95"/>
      <c r="T23" s="95"/>
      <c r="U23" s="95"/>
      <c r="V23" s="95"/>
      <c r="W23" s="95"/>
      <c r="X23" s="95"/>
      <c r="Y23" s="95"/>
      <c r="Z23" s="95"/>
      <c r="AA23" s="95"/>
      <c r="AB23" s="88" t="s">
        <v>98</v>
      </c>
      <c r="AC23" s="11"/>
    </row>
    <row r="24" spans="1:29" ht="22" customHeight="1">
      <c r="A24" s="119" t="s">
        <v>107</v>
      </c>
      <c r="B24" s="82">
        <v>3</v>
      </c>
      <c r="C24" s="92">
        <v>0</v>
      </c>
      <c r="D24" s="92"/>
      <c r="E24" s="92"/>
      <c r="F24" s="92"/>
      <c r="G24" s="92"/>
      <c r="H24" s="92"/>
      <c r="I24" s="92"/>
      <c r="J24" s="92"/>
      <c r="K24" s="92"/>
      <c r="L24" s="92"/>
      <c r="M24" s="84" t="str">
        <f>Auxiliar!$L$32</f>
        <v>ATLÉTICO-PR</v>
      </c>
      <c r="N24" s="85">
        <f t="shared" si="0"/>
        <v>0</v>
      </c>
      <c r="O24" s="86" t="s">
        <v>26</v>
      </c>
      <c r="P24" s="85">
        <f t="shared" si="1"/>
        <v>0</v>
      </c>
      <c r="Q24" s="84" t="str">
        <f>Auxiliar!$L$33</f>
        <v>FLAMENGO</v>
      </c>
      <c r="R24" s="94">
        <v>0</v>
      </c>
      <c r="S24" s="94"/>
      <c r="T24" s="94"/>
      <c r="U24" s="94"/>
      <c r="V24" s="94"/>
      <c r="W24" s="94"/>
      <c r="X24" s="94"/>
      <c r="Y24" s="94"/>
      <c r="Z24" s="94"/>
      <c r="AA24" s="94"/>
      <c r="AB24" s="83" t="s">
        <v>79</v>
      </c>
      <c r="AC24" s="11"/>
    </row>
    <row r="25" spans="1:29" ht="22" customHeight="1">
      <c r="A25" s="120"/>
      <c r="B25" s="82">
        <v>4</v>
      </c>
      <c r="C25" s="92">
        <v>19</v>
      </c>
      <c r="D25" s="92"/>
      <c r="E25" s="92"/>
      <c r="F25" s="92"/>
      <c r="G25" s="92"/>
      <c r="H25" s="92"/>
      <c r="I25" s="92"/>
      <c r="J25" s="92"/>
      <c r="K25" s="92"/>
      <c r="L25" s="92"/>
      <c r="M25" s="84" t="str">
        <f>Auxiliar!$L$37</f>
        <v>FLUMINENSE</v>
      </c>
      <c r="N25" s="85">
        <f t="shared" si="0"/>
        <v>1</v>
      </c>
      <c r="O25" s="86" t="s">
        <v>26</v>
      </c>
      <c r="P25" s="85">
        <f t="shared" si="1"/>
        <v>4</v>
      </c>
      <c r="Q25" s="84" t="str">
        <f>Auxiliar!$L$38</f>
        <v>ATLÉTICO-MG</v>
      </c>
      <c r="R25" s="94">
        <v>10</v>
      </c>
      <c r="S25" s="94">
        <v>11</v>
      </c>
      <c r="T25" s="94">
        <v>8</v>
      </c>
      <c r="U25" s="94">
        <v>7</v>
      </c>
      <c r="V25" s="94"/>
      <c r="W25" s="94"/>
      <c r="X25" s="94"/>
      <c r="Y25" s="94"/>
      <c r="Z25" s="94"/>
      <c r="AA25" s="94"/>
      <c r="AB25" s="83" t="s">
        <v>91</v>
      </c>
      <c r="AC25" s="11"/>
    </row>
    <row r="26" spans="1:29" ht="22" customHeight="1">
      <c r="A26" s="120"/>
      <c r="B26" s="82">
        <v>5</v>
      </c>
      <c r="C26" s="92">
        <v>11</v>
      </c>
      <c r="D26" s="92">
        <v>8</v>
      </c>
      <c r="E26" s="92">
        <v>8</v>
      </c>
      <c r="F26" s="92"/>
      <c r="G26" s="92"/>
      <c r="H26" s="92"/>
      <c r="I26" s="92"/>
      <c r="J26" s="92"/>
      <c r="K26" s="92"/>
      <c r="L26" s="92"/>
      <c r="M26" s="84" t="str">
        <f>Auxiliar!$L$2</f>
        <v>CRUZEIRO</v>
      </c>
      <c r="N26" s="85">
        <f t="shared" si="0"/>
        <v>3</v>
      </c>
      <c r="O26" s="86" t="s">
        <v>26</v>
      </c>
      <c r="P26" s="85">
        <f t="shared" si="1"/>
        <v>0</v>
      </c>
      <c r="Q26" s="84" t="str">
        <f>Auxiliar!$L$3</f>
        <v>INTERNACIONAL</v>
      </c>
      <c r="R26" s="94">
        <v>0</v>
      </c>
      <c r="S26" s="94"/>
      <c r="T26" s="94"/>
      <c r="U26" s="94"/>
      <c r="V26" s="94"/>
      <c r="W26" s="94"/>
      <c r="X26" s="94"/>
      <c r="Y26" s="94"/>
      <c r="Z26" s="94"/>
      <c r="AA26" s="94"/>
      <c r="AB26" s="83" t="s">
        <v>94</v>
      </c>
      <c r="AC26" s="11"/>
    </row>
    <row r="27" spans="1:29" ht="22" customHeight="1">
      <c r="A27" s="120"/>
      <c r="B27" s="82">
        <v>6</v>
      </c>
      <c r="C27" s="92">
        <v>9</v>
      </c>
      <c r="D27" s="92"/>
      <c r="E27" s="92"/>
      <c r="F27" s="92"/>
      <c r="G27" s="92"/>
      <c r="H27" s="92"/>
      <c r="I27" s="92"/>
      <c r="J27" s="92"/>
      <c r="K27" s="92"/>
      <c r="L27" s="92"/>
      <c r="M27" s="84" t="str">
        <f>Auxiliar!$L$7</f>
        <v>R. B. BRAGANTINO</v>
      </c>
      <c r="N27" s="85">
        <f t="shared" si="0"/>
        <v>1</v>
      </c>
      <c r="O27" s="86" t="s">
        <v>26</v>
      </c>
      <c r="P27" s="85">
        <f t="shared" si="1"/>
        <v>1</v>
      </c>
      <c r="Q27" s="84" t="str">
        <f>Auxiliar!$L$8</f>
        <v>PONTE PRETA</v>
      </c>
      <c r="R27" s="94">
        <v>6</v>
      </c>
      <c r="S27" s="94"/>
      <c r="T27" s="94"/>
      <c r="U27" s="94"/>
      <c r="V27" s="94"/>
      <c r="W27" s="94"/>
      <c r="X27" s="94"/>
      <c r="Y27" s="94"/>
      <c r="Z27" s="94"/>
      <c r="AA27" s="94"/>
      <c r="AB27" s="83" t="s">
        <v>73</v>
      </c>
      <c r="AC27" s="11"/>
    </row>
    <row r="28" spans="1:29" ht="22" customHeight="1">
      <c r="A28" s="120"/>
      <c r="B28" s="82">
        <v>7</v>
      </c>
      <c r="C28" s="92">
        <v>9</v>
      </c>
      <c r="D28" s="92">
        <v>11</v>
      </c>
      <c r="E28" s="92">
        <v>9</v>
      </c>
      <c r="F28" s="92">
        <v>3</v>
      </c>
      <c r="G28" s="92"/>
      <c r="H28" s="92"/>
      <c r="I28" s="92"/>
      <c r="J28" s="92"/>
      <c r="K28" s="92"/>
      <c r="L28" s="92"/>
      <c r="M28" s="84" t="str">
        <f>Auxiliar!$L$12</f>
        <v>MIRASSOL</v>
      </c>
      <c r="N28" s="85">
        <f t="shared" si="0"/>
        <v>4</v>
      </c>
      <c r="O28" s="86" t="s">
        <v>26</v>
      </c>
      <c r="P28" s="85">
        <f t="shared" si="1"/>
        <v>0</v>
      </c>
      <c r="Q28" s="84" t="str">
        <f>Auxiliar!$L$13</f>
        <v>AMÉRICA-MG</v>
      </c>
      <c r="R28" s="94">
        <v>0</v>
      </c>
      <c r="S28" s="94"/>
      <c r="T28" s="94"/>
      <c r="U28" s="94"/>
      <c r="V28" s="94"/>
      <c r="W28" s="94"/>
      <c r="X28" s="94"/>
      <c r="Y28" s="94"/>
      <c r="Z28" s="94"/>
      <c r="AA28" s="94" t="s">
        <v>108</v>
      </c>
      <c r="AB28" s="83" t="s">
        <v>76</v>
      </c>
      <c r="AC28" s="11"/>
    </row>
    <row r="29" spans="1:29" ht="22" customHeight="1">
      <c r="A29" s="120"/>
      <c r="B29" s="82">
        <v>8</v>
      </c>
      <c r="C29" s="92">
        <v>4</v>
      </c>
      <c r="D29" s="92">
        <v>8</v>
      </c>
      <c r="E29" s="92"/>
      <c r="F29" s="92"/>
      <c r="G29" s="92"/>
      <c r="H29" s="92"/>
      <c r="I29" s="92"/>
      <c r="J29" s="92"/>
      <c r="K29" s="92"/>
      <c r="L29" s="92"/>
      <c r="M29" s="84" t="str">
        <f>Auxiliar!$L$17</f>
        <v>SANTOS</v>
      </c>
      <c r="N29" s="85">
        <f t="shared" si="0"/>
        <v>2</v>
      </c>
      <c r="O29" s="86" t="s">
        <v>26</v>
      </c>
      <c r="P29" s="85">
        <f t="shared" si="1"/>
        <v>0</v>
      </c>
      <c r="Q29" s="84" t="str">
        <f>Auxiliar!$L$18</f>
        <v>SPORT RECIFE</v>
      </c>
      <c r="R29" s="94">
        <v>0</v>
      </c>
      <c r="S29" s="94"/>
      <c r="T29" s="94"/>
      <c r="U29" s="94"/>
      <c r="V29" s="94"/>
      <c r="W29" s="94"/>
      <c r="X29" s="94"/>
      <c r="Y29" s="94"/>
      <c r="Z29" s="94"/>
      <c r="AA29" s="94"/>
      <c r="AB29" s="83" t="s">
        <v>88</v>
      </c>
      <c r="AC29" s="11"/>
    </row>
    <row r="30" spans="1:29" ht="22" customHeight="1">
      <c r="A30" s="120"/>
      <c r="B30" s="82">
        <v>11</v>
      </c>
      <c r="C30" s="92">
        <v>0</v>
      </c>
      <c r="D30" s="92"/>
      <c r="E30" s="92"/>
      <c r="F30" s="92"/>
      <c r="G30" s="92"/>
      <c r="H30" s="92"/>
      <c r="I30" s="92"/>
      <c r="J30" s="92"/>
      <c r="K30" s="92"/>
      <c r="L30" s="92"/>
      <c r="M30" s="84" t="str">
        <f>Auxiliar!$L$22</f>
        <v>JUVENTUS</v>
      </c>
      <c r="N30" s="85">
        <f t="shared" si="0"/>
        <v>0</v>
      </c>
      <c r="O30" s="86" t="s">
        <v>26</v>
      </c>
      <c r="P30" s="85">
        <f t="shared" si="1"/>
        <v>0</v>
      </c>
      <c r="Q30" s="84" t="str">
        <f>Auxiliar!$L$23</f>
        <v>NÁUTICO</v>
      </c>
      <c r="R30" s="94">
        <v>0</v>
      </c>
      <c r="S30" s="94"/>
      <c r="T30" s="94"/>
      <c r="U30" s="94"/>
      <c r="V30" s="94"/>
      <c r="W30" s="94"/>
      <c r="X30" s="94"/>
      <c r="Y30" s="94"/>
      <c r="Z30" s="94"/>
      <c r="AA30" s="94"/>
      <c r="AB30" s="83" t="s">
        <v>82</v>
      </c>
      <c r="AC30" s="11"/>
    </row>
    <row r="31" spans="1:29" ht="22" customHeight="1">
      <c r="A31" s="121"/>
      <c r="B31" s="82">
        <v>12</v>
      </c>
      <c r="C31" s="92">
        <v>6</v>
      </c>
      <c r="D31" s="92"/>
      <c r="E31" s="92"/>
      <c r="F31" s="92"/>
      <c r="G31" s="92"/>
      <c r="H31" s="92"/>
      <c r="I31" s="92"/>
      <c r="J31" s="92"/>
      <c r="K31" s="92"/>
      <c r="L31" s="92"/>
      <c r="M31" s="84" t="str">
        <f>Auxiliar!$L$27</f>
        <v>PALMEIRAS</v>
      </c>
      <c r="N31" s="85">
        <f t="shared" si="0"/>
        <v>1</v>
      </c>
      <c r="O31" s="86" t="s">
        <v>26</v>
      </c>
      <c r="P31" s="85">
        <f t="shared" si="1"/>
        <v>0</v>
      </c>
      <c r="Q31" s="84" t="str">
        <f>Auxiliar!$L$28</f>
        <v>BAHIA</v>
      </c>
      <c r="R31" s="94">
        <v>0</v>
      </c>
      <c r="S31" s="94"/>
      <c r="T31" s="94"/>
      <c r="U31" s="94"/>
      <c r="V31" s="94"/>
      <c r="W31" s="94"/>
      <c r="X31" s="94"/>
      <c r="Y31" s="94"/>
      <c r="Z31" s="94"/>
      <c r="AA31" s="94"/>
      <c r="AB31" s="83" t="s">
        <v>85</v>
      </c>
      <c r="AC31" s="11"/>
    </row>
    <row r="32" spans="1:29" ht="18" customHeight="1">
      <c r="A32" s="21"/>
      <c r="B32" s="21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12"/>
      <c r="N32" s="12"/>
      <c r="O32" s="12"/>
      <c r="P32" s="12"/>
      <c r="Q32" s="12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12"/>
      <c r="AC32" s="11"/>
    </row>
    <row r="33" spans="1:29" ht="18" customHeight="1">
      <c r="A33" s="21"/>
      <c r="B33" s="21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12"/>
      <c r="N33" s="12"/>
      <c r="O33" s="12"/>
      <c r="P33" s="12"/>
      <c r="Q33" s="12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12"/>
      <c r="AC33" s="11"/>
    </row>
    <row r="34" spans="1:29" ht="18" customHeight="1">
      <c r="A34" s="21"/>
      <c r="B34" s="21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12"/>
      <c r="N34" s="12"/>
      <c r="O34" s="12"/>
      <c r="P34" s="12"/>
      <c r="Q34" s="12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12"/>
      <c r="AC34" s="11"/>
    </row>
    <row r="35" spans="1:29" ht="18" customHeight="1">
      <c r="A35" s="21"/>
      <c r="B35" s="21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3"/>
      <c r="N35" s="24"/>
      <c r="O35" s="16"/>
      <c r="P35" s="24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12"/>
      <c r="AC35" s="11"/>
    </row>
    <row r="36" spans="1:29" ht="18" customHeight="1">
      <c r="A36" s="21"/>
      <c r="B36" s="21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3"/>
      <c r="N36" s="24"/>
      <c r="O36" s="16"/>
      <c r="P36" s="24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12"/>
      <c r="AC36" s="11"/>
    </row>
    <row r="37" spans="1:29" ht="18" customHeight="1">
      <c r="A37" s="21"/>
      <c r="B37" s="21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3"/>
      <c r="N37" s="24"/>
      <c r="O37" s="16"/>
      <c r="P37" s="24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12"/>
      <c r="AC37" s="11"/>
    </row>
    <row r="38" spans="1:29" ht="18" customHeight="1">
      <c r="A38" s="21"/>
      <c r="B38" s="21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12"/>
      <c r="N38" s="12"/>
      <c r="O38" s="12"/>
      <c r="P38" s="12"/>
      <c r="Q38" s="12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12"/>
      <c r="AC38" s="11"/>
    </row>
    <row r="39" spans="1:29" ht="18" customHeight="1">
      <c r="A39" s="21"/>
      <c r="B39" s="21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12"/>
      <c r="N39" s="12"/>
      <c r="O39" s="12"/>
      <c r="P39" s="12"/>
      <c r="Q39" s="12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12"/>
      <c r="AC39" s="11"/>
    </row>
    <row r="40" spans="1:29" ht="18" customHeight="1">
      <c r="A40" s="21"/>
      <c r="B40" s="21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12"/>
      <c r="N40" s="12"/>
      <c r="O40" s="12"/>
      <c r="P40" s="12"/>
      <c r="Q40" s="12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12"/>
      <c r="AC40" s="11"/>
    </row>
    <row r="41" spans="1:29" ht="18" customHeight="1">
      <c r="A41" s="21"/>
      <c r="B41" s="21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3"/>
      <c r="N41" s="24"/>
      <c r="O41" s="16"/>
      <c r="P41" s="24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12"/>
      <c r="AC41" s="11"/>
    </row>
    <row r="42" spans="1:29" ht="18" customHeight="1">
      <c r="A42" s="21"/>
      <c r="B42" s="21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3"/>
      <c r="N42" s="24"/>
      <c r="O42" s="16"/>
      <c r="P42" s="24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12"/>
      <c r="AC42" s="11"/>
    </row>
    <row r="43" spans="1:29" ht="18" customHeight="1">
      <c r="A43" s="21"/>
      <c r="B43" s="21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3"/>
      <c r="N43" s="24"/>
      <c r="O43" s="16"/>
      <c r="P43" s="24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12"/>
      <c r="AC43" s="11"/>
    </row>
    <row r="44" spans="1:29" ht="18" customHeight="1">
      <c r="A44" s="21"/>
      <c r="B44" s="21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12"/>
      <c r="N44" s="12"/>
      <c r="O44" s="12"/>
      <c r="P44" s="12"/>
      <c r="Q44" s="12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12"/>
      <c r="AC44" s="11"/>
    </row>
    <row r="45" spans="1:29" ht="18" customHeight="1">
      <c r="A45" s="21"/>
      <c r="B45" s="21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12"/>
      <c r="N45" s="12"/>
      <c r="O45" s="12"/>
      <c r="P45" s="12"/>
      <c r="Q45" s="12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12"/>
      <c r="AC45" s="11"/>
    </row>
    <row r="46" spans="1:29" ht="18" customHeight="1">
      <c r="A46" s="21"/>
      <c r="B46" s="21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12"/>
      <c r="N46" s="12"/>
      <c r="O46" s="12"/>
      <c r="P46" s="12"/>
      <c r="Q46" s="12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12"/>
      <c r="AC46" s="11"/>
    </row>
    <row r="47" spans="1:29" ht="18" customHeight="1">
      <c r="A47" s="21"/>
      <c r="B47" s="21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3"/>
      <c r="N47" s="24"/>
      <c r="O47" s="16"/>
      <c r="P47" s="24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12"/>
      <c r="AC47" s="11"/>
    </row>
    <row r="48" spans="1:29" ht="18" customHeight="1">
      <c r="A48" s="21"/>
      <c r="B48" s="21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3"/>
      <c r="N48" s="24"/>
      <c r="O48" s="16"/>
      <c r="P48" s="24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12"/>
      <c r="AC48" s="11"/>
    </row>
    <row r="49" spans="1:29" ht="18" customHeight="1">
      <c r="A49" s="21"/>
      <c r="B49" s="21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3"/>
      <c r="N49" s="24"/>
      <c r="O49" s="16"/>
      <c r="P49" s="24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12"/>
      <c r="AC49" s="11"/>
    </row>
    <row r="50" spans="1:29" ht="18" customHeight="1">
      <c r="A50" s="21"/>
      <c r="B50" s="21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12"/>
      <c r="N50" s="12"/>
      <c r="O50" s="12"/>
      <c r="P50" s="12"/>
      <c r="Q50" s="12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12"/>
      <c r="AC50" s="11"/>
    </row>
    <row r="51" spans="1:29" ht="18" customHeight="1">
      <c r="A51" s="21"/>
      <c r="B51" s="21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12"/>
      <c r="N51" s="12"/>
      <c r="O51" s="12"/>
      <c r="P51" s="12"/>
      <c r="Q51" s="12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12"/>
      <c r="AC51" s="11"/>
    </row>
    <row r="52" spans="1:29" ht="18" customHeight="1">
      <c r="A52" s="21"/>
      <c r="B52" s="21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12"/>
      <c r="N52" s="12"/>
      <c r="O52" s="12"/>
      <c r="P52" s="12"/>
      <c r="Q52" s="12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12"/>
      <c r="AC52" s="11"/>
    </row>
    <row r="53" spans="1:29" ht="18" customHeight="1">
      <c r="A53" s="21"/>
      <c r="B53" s="21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3"/>
      <c r="N53" s="24"/>
      <c r="O53" s="16"/>
      <c r="P53" s="24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12"/>
      <c r="AC53" s="11"/>
    </row>
    <row r="54" spans="1:29" ht="18" customHeight="1">
      <c r="A54" s="21"/>
      <c r="B54" s="21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3"/>
      <c r="N54" s="24"/>
      <c r="O54" s="16"/>
      <c r="P54" s="24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12"/>
      <c r="AC54" s="11"/>
    </row>
    <row r="55" spans="1:29" ht="18" customHeight="1">
      <c r="A55" s="21"/>
      <c r="B55" s="21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3"/>
      <c r="N55" s="24"/>
      <c r="O55" s="16"/>
      <c r="P55" s="24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12"/>
      <c r="AC55" s="11"/>
    </row>
    <row r="56" spans="1:29" ht="12" customHeight="1">
      <c r="A56" s="25"/>
      <c r="B56" s="26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3"/>
      <c r="N56" s="16"/>
      <c r="O56" s="16"/>
      <c r="P56" s="16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12"/>
      <c r="AC56" s="11"/>
    </row>
    <row r="57" spans="1:29" ht="12" customHeight="1">
      <c r="A57" s="25"/>
      <c r="B57" s="26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3"/>
      <c r="N57" s="16"/>
      <c r="O57" s="16"/>
      <c r="P57" s="16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12"/>
      <c r="AC57" s="11"/>
    </row>
    <row r="58" spans="1:29" ht="12" customHeight="1">
      <c r="A58" s="25"/>
      <c r="B58" s="26"/>
      <c r="C58" s="25"/>
      <c r="D58" s="25"/>
      <c r="E58" s="25"/>
      <c r="F58" s="25"/>
      <c r="G58" s="25"/>
      <c r="H58" s="25"/>
      <c r="I58" s="25"/>
      <c r="J58" s="25"/>
      <c r="K58" s="25"/>
      <c r="L58" s="25"/>
      <c r="M58" s="23"/>
      <c r="N58" s="16"/>
      <c r="O58" s="16"/>
      <c r="P58" s="16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12"/>
      <c r="AC58" s="11"/>
    </row>
    <row r="59" spans="1:29" ht="12" customHeight="1">
      <c r="A59" s="25"/>
      <c r="B59" s="26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3"/>
      <c r="N59" s="16"/>
      <c r="O59" s="16"/>
      <c r="P59" s="16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12"/>
      <c r="AC59" s="11"/>
    </row>
    <row r="60" spans="1:29" ht="12" customHeight="1">
      <c r="A60" s="25"/>
      <c r="B60" s="26"/>
      <c r="C60" s="25"/>
      <c r="D60" s="25"/>
      <c r="E60" s="25"/>
      <c r="F60" s="25"/>
      <c r="G60" s="25"/>
      <c r="H60" s="25"/>
      <c r="I60" s="25"/>
      <c r="J60" s="25"/>
      <c r="K60" s="25"/>
      <c r="L60" s="25"/>
      <c r="M60" s="23"/>
      <c r="N60" s="16"/>
      <c r="O60" s="16"/>
      <c r="P60" s="16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12"/>
      <c r="AC60" s="11"/>
    </row>
    <row r="61" spans="1:29" ht="12" customHeight="1">
      <c r="A61" s="25"/>
      <c r="B61" s="26"/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3"/>
      <c r="N61" s="16"/>
      <c r="O61" s="16"/>
      <c r="P61" s="16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12"/>
      <c r="AC61" s="11"/>
    </row>
    <row r="62" spans="1:29" ht="12" customHeight="1">
      <c r="A62" s="25"/>
      <c r="B62" s="26"/>
      <c r="C62" s="25"/>
      <c r="D62" s="25"/>
      <c r="E62" s="25"/>
      <c r="F62" s="25"/>
      <c r="G62" s="25"/>
      <c r="H62" s="25"/>
      <c r="I62" s="25"/>
      <c r="J62" s="25"/>
      <c r="K62" s="25"/>
      <c r="L62" s="25"/>
      <c r="M62" s="23"/>
      <c r="N62" s="16"/>
      <c r="O62" s="16"/>
      <c r="P62" s="16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12"/>
      <c r="AC62" s="11"/>
    </row>
    <row r="63" spans="1:29" ht="12" customHeight="1">
      <c r="A63" s="25"/>
      <c r="B63" s="26"/>
      <c r="C63" s="25"/>
      <c r="D63" s="25"/>
      <c r="E63" s="25"/>
      <c r="F63" s="25"/>
      <c r="G63" s="25"/>
      <c r="H63" s="25"/>
      <c r="I63" s="25"/>
      <c r="J63" s="25"/>
      <c r="K63" s="25"/>
      <c r="L63" s="25"/>
      <c r="M63" s="23"/>
      <c r="N63" s="16"/>
      <c r="O63" s="16"/>
      <c r="P63" s="16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12"/>
      <c r="AC63" s="11"/>
    </row>
    <row r="64" spans="1:29" ht="12" customHeight="1">
      <c r="A64" s="25"/>
      <c r="B64" s="26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3"/>
      <c r="N64" s="16"/>
      <c r="O64" s="16"/>
      <c r="P64" s="16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12"/>
      <c r="AC64" s="11"/>
    </row>
    <row r="65" spans="1:29" ht="12" customHeight="1">
      <c r="A65" s="25"/>
      <c r="B65" s="26"/>
      <c r="C65" s="25"/>
      <c r="D65" s="25"/>
      <c r="E65" s="25"/>
      <c r="F65" s="25"/>
      <c r="G65" s="25"/>
      <c r="H65" s="25"/>
      <c r="I65" s="25"/>
      <c r="J65" s="25"/>
      <c r="K65" s="25"/>
      <c r="L65" s="25"/>
      <c r="M65" s="23"/>
      <c r="N65" s="16"/>
      <c r="O65" s="16"/>
      <c r="P65" s="16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12"/>
      <c r="AC65" s="11"/>
    </row>
    <row r="66" spans="1:29" ht="12" customHeight="1">
      <c r="A66" s="25"/>
      <c r="B66" s="26"/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3"/>
      <c r="N66" s="16"/>
      <c r="O66" s="16"/>
      <c r="P66" s="16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12"/>
      <c r="AC66" s="11"/>
    </row>
    <row r="67" spans="1:29" ht="12" customHeight="1">
      <c r="A67" s="25"/>
      <c r="B67" s="26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3"/>
      <c r="N67" s="16"/>
      <c r="O67" s="16"/>
      <c r="P67" s="16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12"/>
      <c r="AC67" s="11"/>
    </row>
    <row r="68" spans="1:29" ht="12" customHeight="1">
      <c r="A68" s="25"/>
      <c r="B68" s="26"/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23"/>
      <c r="N68" s="16"/>
      <c r="O68" s="16"/>
      <c r="P68" s="16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12"/>
      <c r="AC68" s="11"/>
    </row>
    <row r="69" spans="1:29" ht="12" customHeight="1">
      <c r="A69" s="25"/>
      <c r="B69" s="26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3"/>
      <c r="N69" s="16"/>
      <c r="O69" s="16"/>
      <c r="P69" s="16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12"/>
      <c r="AC69" s="11"/>
    </row>
    <row r="70" spans="1:29" ht="12" customHeight="1">
      <c r="A70" s="25"/>
      <c r="B70" s="26"/>
      <c r="C70" s="25"/>
      <c r="D70" s="25"/>
      <c r="E70" s="25"/>
      <c r="F70" s="25"/>
      <c r="G70" s="25"/>
      <c r="H70" s="25"/>
      <c r="I70" s="25"/>
      <c r="J70" s="25"/>
      <c r="K70" s="25"/>
      <c r="L70" s="25"/>
      <c r="M70" s="23"/>
      <c r="N70" s="16"/>
      <c r="O70" s="16"/>
      <c r="P70" s="16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12"/>
      <c r="AC70" s="11"/>
    </row>
    <row r="71" spans="1:29" ht="12" customHeight="1">
      <c r="A71" s="25"/>
      <c r="B71" s="26"/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23"/>
      <c r="N71" s="16"/>
      <c r="O71" s="16"/>
      <c r="P71" s="16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12"/>
      <c r="AC71" s="11"/>
    </row>
    <row r="72" spans="1:29" ht="12" customHeight="1">
      <c r="A72" s="25"/>
      <c r="B72" s="26"/>
      <c r="C72" s="25"/>
      <c r="D72" s="25"/>
      <c r="E72" s="25"/>
      <c r="F72" s="25"/>
      <c r="G72" s="25"/>
      <c r="H72" s="25"/>
      <c r="I72" s="25"/>
      <c r="J72" s="25"/>
      <c r="K72" s="25"/>
      <c r="L72" s="25"/>
      <c r="M72" s="23"/>
      <c r="N72" s="16"/>
      <c r="O72" s="16"/>
      <c r="P72" s="16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12"/>
      <c r="AC72" s="11"/>
    </row>
    <row r="73" spans="1:29" ht="12" customHeight="1">
      <c r="A73" s="25"/>
      <c r="B73" s="26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3"/>
      <c r="N73" s="16"/>
      <c r="O73" s="16"/>
      <c r="P73" s="16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12"/>
      <c r="AC73" s="11"/>
    </row>
    <row r="74" spans="1:29" ht="12" customHeight="1">
      <c r="A74" s="25"/>
      <c r="B74" s="26"/>
      <c r="C74" s="25"/>
      <c r="D74" s="25"/>
      <c r="E74" s="25"/>
      <c r="F74" s="25"/>
      <c r="G74" s="25"/>
      <c r="H74" s="25"/>
      <c r="I74" s="25"/>
      <c r="J74" s="25"/>
      <c r="K74" s="25"/>
      <c r="L74" s="25"/>
      <c r="M74" s="23"/>
      <c r="N74" s="16"/>
      <c r="O74" s="16"/>
      <c r="P74" s="16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12"/>
      <c r="AC74" s="11"/>
    </row>
    <row r="75" spans="1:29" ht="12" customHeight="1">
      <c r="A75" s="25"/>
      <c r="B75" s="26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3"/>
      <c r="N75" s="16"/>
      <c r="O75" s="16"/>
      <c r="P75" s="16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12"/>
      <c r="AC75" s="11"/>
    </row>
    <row r="76" spans="1:29" ht="12" customHeight="1">
      <c r="A76" s="25"/>
      <c r="B76" s="26"/>
      <c r="C76" s="25"/>
      <c r="D76" s="25"/>
      <c r="E76" s="25"/>
      <c r="F76" s="25"/>
      <c r="G76" s="25"/>
      <c r="H76" s="25"/>
      <c r="I76" s="25"/>
      <c r="J76" s="25"/>
      <c r="K76" s="25"/>
      <c r="L76" s="25"/>
      <c r="M76" s="23"/>
      <c r="N76" s="16"/>
      <c r="O76" s="16"/>
      <c r="P76" s="16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12"/>
      <c r="AC76" s="11"/>
    </row>
    <row r="77" spans="1:29" ht="12" customHeight="1">
      <c r="A77" s="25"/>
      <c r="B77" s="26"/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3"/>
      <c r="N77" s="16"/>
      <c r="O77" s="16"/>
      <c r="P77" s="16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12"/>
      <c r="AC77" s="11"/>
    </row>
    <row r="78" spans="1:29" ht="12" customHeight="1">
      <c r="A78" s="25"/>
      <c r="B78" s="26"/>
      <c r="C78" s="25"/>
      <c r="D78" s="25"/>
      <c r="E78" s="25"/>
      <c r="F78" s="25"/>
      <c r="G78" s="25"/>
      <c r="H78" s="25"/>
      <c r="I78" s="25"/>
      <c r="J78" s="25"/>
      <c r="K78" s="25"/>
      <c r="L78" s="25"/>
      <c r="M78" s="23"/>
      <c r="N78" s="16"/>
      <c r="O78" s="16"/>
      <c r="P78" s="16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12"/>
      <c r="AC78" s="11"/>
    </row>
    <row r="79" spans="1:29" ht="12" customHeight="1">
      <c r="A79" s="25"/>
      <c r="B79" s="26"/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3"/>
      <c r="N79" s="16"/>
      <c r="O79" s="16"/>
      <c r="P79" s="16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12"/>
      <c r="AC79" s="11"/>
    </row>
    <row r="80" spans="1:29" ht="12" customHeight="1">
      <c r="A80" s="25"/>
      <c r="B80" s="26"/>
      <c r="C80" s="25"/>
      <c r="D80" s="25"/>
      <c r="E80" s="25"/>
      <c r="F80" s="25"/>
      <c r="G80" s="25"/>
      <c r="H80" s="25"/>
      <c r="I80" s="25"/>
      <c r="J80" s="25"/>
      <c r="K80" s="25"/>
      <c r="L80" s="25"/>
      <c r="M80" s="23"/>
      <c r="N80" s="16"/>
      <c r="O80" s="16"/>
      <c r="P80" s="16"/>
      <c r="Q80" s="23"/>
      <c r="R80" s="23"/>
      <c r="S80" s="23"/>
      <c r="T80" s="23"/>
      <c r="U80" s="23"/>
      <c r="V80" s="23"/>
      <c r="W80" s="23"/>
      <c r="X80" s="23"/>
      <c r="Y80" s="23"/>
      <c r="Z80" s="23"/>
      <c r="AA80" s="23"/>
      <c r="AB80" s="12"/>
      <c r="AC80" s="11"/>
    </row>
    <row r="81" spans="1:29" ht="12" customHeight="1">
      <c r="A81" s="25"/>
      <c r="B81" s="26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3"/>
      <c r="N81" s="16"/>
      <c r="O81" s="16"/>
      <c r="P81" s="16"/>
      <c r="Q81" s="23"/>
      <c r="R81" s="23"/>
      <c r="S81" s="23"/>
      <c r="T81" s="23"/>
      <c r="U81" s="23"/>
      <c r="V81" s="23"/>
      <c r="W81" s="23"/>
      <c r="X81" s="23"/>
      <c r="Y81" s="23"/>
      <c r="Z81" s="23"/>
      <c r="AA81" s="23"/>
      <c r="AB81" s="12"/>
      <c r="AC81" s="11"/>
    </row>
    <row r="82" spans="1:29" ht="12" customHeight="1">
      <c r="A82" s="25"/>
      <c r="B82" s="26"/>
      <c r="C82" s="25"/>
      <c r="D82" s="25"/>
      <c r="E82" s="25"/>
      <c r="F82" s="25"/>
      <c r="G82" s="25"/>
      <c r="H82" s="25"/>
      <c r="I82" s="25"/>
      <c r="J82" s="25"/>
      <c r="K82" s="25"/>
      <c r="L82" s="25"/>
      <c r="M82" s="23"/>
      <c r="N82" s="16"/>
      <c r="O82" s="16"/>
      <c r="P82" s="16"/>
      <c r="Q82" s="23"/>
      <c r="R82" s="23"/>
      <c r="S82" s="23"/>
      <c r="T82" s="23"/>
      <c r="U82" s="23"/>
      <c r="V82" s="23"/>
      <c r="W82" s="23"/>
      <c r="X82" s="23"/>
      <c r="Y82" s="23"/>
      <c r="Z82" s="23"/>
      <c r="AA82" s="23"/>
      <c r="AB82" s="12"/>
      <c r="AC82" s="11"/>
    </row>
    <row r="83" spans="1:29" ht="12" customHeight="1">
      <c r="A83" s="25"/>
      <c r="B83" s="26"/>
      <c r="C83" s="25"/>
      <c r="D83" s="25"/>
      <c r="E83" s="25"/>
      <c r="F83" s="25"/>
      <c r="G83" s="25"/>
      <c r="H83" s="25"/>
      <c r="I83" s="25"/>
      <c r="J83" s="25"/>
      <c r="K83" s="25"/>
      <c r="L83" s="25"/>
      <c r="M83" s="23"/>
      <c r="N83" s="16"/>
      <c r="O83" s="16"/>
      <c r="P83" s="16"/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3"/>
      <c r="AB83" s="12"/>
      <c r="AC83" s="11"/>
    </row>
    <row r="84" spans="1:29" ht="12" customHeight="1">
      <c r="A84" s="25"/>
      <c r="B84" s="26"/>
      <c r="C84" s="25"/>
      <c r="D84" s="25"/>
      <c r="E84" s="25"/>
      <c r="F84" s="25"/>
      <c r="G84" s="25"/>
      <c r="H84" s="25"/>
      <c r="I84" s="25"/>
      <c r="J84" s="25"/>
      <c r="K84" s="25"/>
      <c r="L84" s="25"/>
      <c r="M84" s="23"/>
      <c r="N84" s="16"/>
      <c r="O84" s="16"/>
      <c r="P84" s="16"/>
      <c r="Q84" s="23"/>
      <c r="R84" s="23"/>
      <c r="S84" s="23"/>
      <c r="T84" s="23"/>
      <c r="U84" s="23"/>
      <c r="V84" s="23"/>
      <c r="W84" s="23"/>
      <c r="X84" s="23"/>
      <c r="Y84" s="23"/>
      <c r="Z84" s="23"/>
      <c r="AA84" s="23"/>
      <c r="AB84" s="12"/>
      <c r="AC84" s="11"/>
    </row>
    <row r="85" spans="1:29" ht="12" customHeight="1">
      <c r="A85" s="25"/>
      <c r="B85" s="26"/>
      <c r="C85" s="25"/>
      <c r="D85" s="25"/>
      <c r="E85" s="25"/>
      <c r="F85" s="25"/>
      <c r="G85" s="25"/>
      <c r="H85" s="25"/>
      <c r="I85" s="25"/>
      <c r="J85" s="25"/>
      <c r="K85" s="25"/>
      <c r="L85" s="25"/>
      <c r="M85" s="23"/>
      <c r="N85" s="16"/>
      <c r="O85" s="16"/>
      <c r="P85" s="16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12"/>
      <c r="AC85" s="11"/>
    </row>
    <row r="86" spans="1:29" ht="12" customHeight="1">
      <c r="A86" s="25"/>
      <c r="B86" s="26"/>
      <c r="C86" s="25"/>
      <c r="D86" s="25"/>
      <c r="E86" s="25"/>
      <c r="F86" s="25"/>
      <c r="G86" s="25"/>
      <c r="H86" s="25"/>
      <c r="I86" s="25"/>
      <c r="J86" s="25"/>
      <c r="K86" s="25"/>
      <c r="L86" s="25"/>
      <c r="M86" s="23"/>
      <c r="N86" s="16"/>
      <c r="O86" s="16"/>
      <c r="P86" s="16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12"/>
      <c r="AC86" s="11"/>
    </row>
    <row r="87" spans="1:29" ht="12" customHeight="1">
      <c r="A87" s="25"/>
      <c r="B87" s="26"/>
      <c r="C87" s="25"/>
      <c r="D87" s="25"/>
      <c r="E87" s="25"/>
      <c r="F87" s="25"/>
      <c r="G87" s="25"/>
      <c r="H87" s="25"/>
      <c r="I87" s="25"/>
      <c r="J87" s="25"/>
      <c r="K87" s="25"/>
      <c r="L87" s="25"/>
      <c r="M87" s="23"/>
      <c r="N87" s="16"/>
      <c r="O87" s="16"/>
      <c r="P87" s="16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12"/>
      <c r="AC87" s="11"/>
    </row>
    <row r="88" spans="1:29" ht="12" customHeight="1">
      <c r="A88" s="25"/>
      <c r="B88" s="26"/>
      <c r="C88" s="25"/>
      <c r="D88" s="25"/>
      <c r="E88" s="25"/>
      <c r="F88" s="25"/>
      <c r="G88" s="25"/>
      <c r="H88" s="25"/>
      <c r="I88" s="25"/>
      <c r="J88" s="25"/>
      <c r="K88" s="25"/>
      <c r="L88" s="25"/>
      <c r="M88" s="23"/>
      <c r="N88" s="16"/>
      <c r="O88" s="16"/>
      <c r="P88" s="16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12"/>
      <c r="AC88" s="11"/>
    </row>
    <row r="89" spans="1:29" ht="12" customHeight="1">
      <c r="A89" s="25"/>
      <c r="B89" s="26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3"/>
      <c r="N89" s="16"/>
      <c r="O89" s="16"/>
      <c r="P89" s="16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12"/>
      <c r="AC89" s="11"/>
    </row>
    <row r="90" spans="1:29" ht="12" customHeight="1">
      <c r="A90" s="25"/>
      <c r="B90" s="26"/>
      <c r="C90" s="25"/>
      <c r="D90" s="25"/>
      <c r="E90" s="25"/>
      <c r="F90" s="25"/>
      <c r="G90" s="25"/>
      <c r="H90" s="25"/>
      <c r="I90" s="25"/>
      <c r="J90" s="25"/>
      <c r="K90" s="25"/>
      <c r="L90" s="25"/>
      <c r="M90" s="23"/>
      <c r="N90" s="16"/>
      <c r="O90" s="16"/>
      <c r="P90" s="16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12"/>
      <c r="AC90" s="11"/>
    </row>
    <row r="91" spans="1:29" ht="12" customHeight="1">
      <c r="A91" s="25"/>
      <c r="B91" s="26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3"/>
      <c r="N91" s="16"/>
      <c r="O91" s="16"/>
      <c r="P91" s="16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12"/>
      <c r="AC91" s="11"/>
    </row>
    <row r="92" spans="1:29" ht="12" customHeight="1">
      <c r="A92" s="25"/>
      <c r="B92" s="26"/>
      <c r="C92" s="25"/>
      <c r="D92" s="25"/>
      <c r="E92" s="25"/>
      <c r="F92" s="25"/>
      <c r="G92" s="25"/>
      <c r="H92" s="25"/>
      <c r="I92" s="25"/>
      <c r="J92" s="25"/>
      <c r="K92" s="25"/>
      <c r="L92" s="25"/>
      <c r="M92" s="23"/>
      <c r="N92" s="16"/>
      <c r="O92" s="16"/>
      <c r="P92" s="16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12"/>
      <c r="AC92" s="11"/>
    </row>
    <row r="93" spans="1:29" ht="12" customHeight="1">
      <c r="A93" s="25"/>
      <c r="B93" s="26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3"/>
      <c r="N93" s="16"/>
      <c r="O93" s="16"/>
      <c r="P93" s="16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12"/>
      <c r="AC93" s="11"/>
    </row>
    <row r="94" spans="1:29" ht="12" customHeight="1">
      <c r="A94" s="25"/>
      <c r="B94" s="26"/>
      <c r="C94" s="25"/>
      <c r="D94" s="25"/>
      <c r="E94" s="25"/>
      <c r="F94" s="25"/>
      <c r="G94" s="25"/>
      <c r="H94" s="25"/>
      <c r="I94" s="25"/>
      <c r="J94" s="25"/>
      <c r="K94" s="25"/>
      <c r="L94" s="25"/>
      <c r="M94" s="23"/>
      <c r="N94" s="16"/>
      <c r="O94" s="16"/>
      <c r="P94" s="16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12"/>
      <c r="AC94" s="11"/>
    </row>
    <row r="95" spans="1:29" ht="12" customHeight="1">
      <c r="A95" s="25"/>
      <c r="B95" s="26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3"/>
      <c r="N95" s="16"/>
      <c r="O95" s="16"/>
      <c r="P95" s="16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12"/>
      <c r="AC95" s="11"/>
    </row>
    <row r="96" spans="1:29" ht="12" customHeight="1">
      <c r="A96" s="25"/>
      <c r="B96" s="26"/>
      <c r="C96" s="25"/>
      <c r="D96" s="25"/>
      <c r="E96" s="25"/>
      <c r="F96" s="25"/>
      <c r="G96" s="25"/>
      <c r="H96" s="25"/>
      <c r="I96" s="25"/>
      <c r="J96" s="25"/>
      <c r="K96" s="25"/>
      <c r="L96" s="25"/>
      <c r="M96" s="23"/>
      <c r="N96" s="16"/>
      <c r="O96" s="16"/>
      <c r="P96" s="16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12"/>
      <c r="AC96" s="11"/>
    </row>
    <row r="97" spans="1:29" ht="12" customHeight="1">
      <c r="A97" s="25"/>
      <c r="B97" s="26"/>
      <c r="C97" s="25"/>
      <c r="D97" s="25"/>
      <c r="E97" s="25"/>
      <c r="F97" s="25"/>
      <c r="G97" s="25"/>
      <c r="H97" s="25"/>
      <c r="I97" s="25"/>
      <c r="J97" s="25"/>
      <c r="K97" s="25"/>
      <c r="L97" s="25"/>
      <c r="M97" s="23"/>
      <c r="N97" s="16"/>
      <c r="O97" s="16"/>
      <c r="P97" s="16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12"/>
      <c r="AC97" s="11"/>
    </row>
    <row r="98" spans="1:29" ht="12" customHeight="1">
      <c r="A98" s="25"/>
      <c r="B98" s="26"/>
      <c r="C98" s="25"/>
      <c r="D98" s="25"/>
      <c r="E98" s="25"/>
      <c r="F98" s="25"/>
      <c r="G98" s="25"/>
      <c r="H98" s="25"/>
      <c r="I98" s="25"/>
      <c r="J98" s="25"/>
      <c r="K98" s="25"/>
      <c r="L98" s="25"/>
      <c r="M98" s="23"/>
      <c r="N98" s="16"/>
      <c r="O98" s="16"/>
      <c r="P98" s="16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12"/>
      <c r="AC98" s="11"/>
    </row>
    <row r="99" spans="1:29" ht="12" customHeight="1">
      <c r="A99" s="25"/>
      <c r="B99" s="26"/>
      <c r="C99" s="25"/>
      <c r="D99" s="25"/>
      <c r="E99" s="25"/>
      <c r="F99" s="25"/>
      <c r="G99" s="25"/>
      <c r="H99" s="25"/>
      <c r="I99" s="25"/>
      <c r="J99" s="25"/>
      <c r="K99" s="25"/>
      <c r="L99" s="25"/>
      <c r="M99" s="23"/>
      <c r="N99" s="16"/>
      <c r="O99" s="16"/>
      <c r="P99" s="16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12"/>
      <c r="AC99" s="11"/>
    </row>
    <row r="100" spans="1:29" ht="12" customHeight="1">
      <c r="A100" s="25"/>
      <c r="B100" s="26"/>
      <c r="C100" s="25"/>
      <c r="D100" s="25"/>
      <c r="E100" s="25"/>
      <c r="F100" s="25"/>
      <c r="G100" s="25"/>
      <c r="H100" s="25"/>
      <c r="I100" s="25"/>
      <c r="J100" s="25"/>
      <c r="K100" s="25"/>
      <c r="L100" s="25"/>
      <c r="M100" s="23"/>
      <c r="N100" s="16"/>
      <c r="O100" s="16"/>
      <c r="P100" s="16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12"/>
      <c r="AC100" s="11"/>
    </row>
    <row r="101" spans="1:29" ht="12" customHeight="1">
      <c r="A101" s="25"/>
      <c r="B101" s="26"/>
      <c r="C101" s="25"/>
      <c r="D101" s="25"/>
      <c r="E101" s="25"/>
      <c r="F101" s="25"/>
      <c r="G101" s="25"/>
      <c r="H101" s="25"/>
      <c r="I101" s="25"/>
      <c r="J101" s="25"/>
      <c r="K101" s="25"/>
      <c r="L101" s="25"/>
      <c r="M101" s="23"/>
      <c r="N101" s="16"/>
      <c r="O101" s="16"/>
      <c r="P101" s="16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12"/>
      <c r="AC101" s="11"/>
    </row>
    <row r="102" spans="1:29" ht="12" customHeight="1">
      <c r="A102" s="25"/>
      <c r="B102" s="26"/>
      <c r="C102" s="25"/>
      <c r="D102" s="25"/>
      <c r="E102" s="25"/>
      <c r="F102" s="25"/>
      <c r="G102" s="25"/>
      <c r="H102" s="25"/>
      <c r="I102" s="25"/>
      <c r="J102" s="25"/>
      <c r="K102" s="25"/>
      <c r="L102" s="25"/>
      <c r="M102" s="23"/>
      <c r="N102" s="16"/>
      <c r="O102" s="16"/>
      <c r="P102" s="16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12"/>
      <c r="AC102" s="11"/>
    </row>
    <row r="103" spans="1:29" ht="12" customHeight="1">
      <c r="A103" s="25"/>
      <c r="B103" s="26"/>
      <c r="C103" s="25"/>
      <c r="D103" s="25"/>
      <c r="E103" s="25"/>
      <c r="F103" s="25"/>
      <c r="G103" s="25"/>
      <c r="H103" s="25"/>
      <c r="I103" s="25"/>
      <c r="J103" s="25"/>
      <c r="K103" s="25"/>
      <c r="L103" s="25"/>
      <c r="M103" s="23"/>
      <c r="N103" s="16"/>
      <c r="O103" s="16"/>
      <c r="P103" s="16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12"/>
      <c r="AC103" s="11"/>
    </row>
    <row r="104" spans="1:29" ht="12" customHeight="1">
      <c r="A104" s="25"/>
      <c r="B104" s="26"/>
      <c r="C104" s="25"/>
      <c r="D104" s="25"/>
      <c r="E104" s="25"/>
      <c r="F104" s="25"/>
      <c r="G104" s="25"/>
      <c r="H104" s="25"/>
      <c r="I104" s="25"/>
      <c r="J104" s="25"/>
      <c r="K104" s="25"/>
      <c r="L104" s="25"/>
      <c r="M104" s="23"/>
      <c r="N104" s="16"/>
      <c r="O104" s="16"/>
      <c r="P104" s="16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12"/>
      <c r="AC104" s="11"/>
    </row>
    <row r="105" spans="1:29" ht="12" customHeight="1">
      <c r="A105" s="25"/>
      <c r="B105" s="26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3"/>
      <c r="N105" s="16"/>
      <c r="O105" s="16"/>
      <c r="P105" s="16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12"/>
      <c r="AC105" s="11"/>
    </row>
    <row r="106" spans="1:29" ht="12" customHeight="1">
      <c r="A106" s="25"/>
      <c r="B106" s="26"/>
      <c r="C106" s="25"/>
      <c r="D106" s="25"/>
      <c r="E106" s="25"/>
      <c r="F106" s="25"/>
      <c r="G106" s="25"/>
      <c r="H106" s="25"/>
      <c r="I106" s="25"/>
      <c r="J106" s="25"/>
      <c r="K106" s="25"/>
      <c r="L106" s="25"/>
      <c r="M106" s="23"/>
      <c r="N106" s="16"/>
      <c r="O106" s="16"/>
      <c r="P106" s="16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12"/>
      <c r="AC106" s="11"/>
    </row>
    <row r="107" spans="1:29" ht="12" customHeight="1">
      <c r="A107" s="25"/>
      <c r="B107" s="26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3"/>
      <c r="N107" s="16"/>
      <c r="O107" s="16"/>
      <c r="P107" s="16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12"/>
      <c r="AC107" s="11"/>
    </row>
    <row r="108" spans="1:29" ht="12" customHeight="1">
      <c r="A108" s="25"/>
      <c r="B108" s="26"/>
      <c r="C108" s="25"/>
      <c r="D108" s="25"/>
      <c r="E108" s="25"/>
      <c r="F108" s="25"/>
      <c r="G108" s="25"/>
      <c r="H108" s="25"/>
      <c r="I108" s="25"/>
      <c r="J108" s="25"/>
      <c r="K108" s="25"/>
      <c r="L108" s="25"/>
      <c r="M108" s="23"/>
      <c r="N108" s="16"/>
      <c r="O108" s="16"/>
      <c r="P108" s="16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12"/>
      <c r="AC108" s="11"/>
    </row>
    <row r="109" spans="1:29" ht="12" customHeight="1">
      <c r="A109" s="25"/>
      <c r="B109" s="26"/>
      <c r="C109" s="25"/>
      <c r="D109" s="25"/>
      <c r="E109" s="25"/>
      <c r="F109" s="25"/>
      <c r="G109" s="25"/>
      <c r="H109" s="25"/>
      <c r="I109" s="25"/>
      <c r="J109" s="25"/>
      <c r="K109" s="25"/>
      <c r="L109" s="25"/>
      <c r="M109" s="23"/>
      <c r="N109" s="16"/>
      <c r="O109" s="16"/>
      <c r="P109" s="16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12"/>
      <c r="AC109" s="11"/>
    </row>
    <row r="110" spans="1:29" ht="12" customHeight="1">
      <c r="A110" s="25"/>
      <c r="B110" s="26"/>
      <c r="C110" s="25"/>
      <c r="D110" s="25"/>
      <c r="E110" s="25"/>
      <c r="F110" s="25"/>
      <c r="G110" s="25"/>
      <c r="H110" s="25"/>
      <c r="I110" s="25"/>
      <c r="J110" s="25"/>
      <c r="K110" s="25"/>
      <c r="L110" s="25"/>
      <c r="M110" s="23"/>
      <c r="N110" s="16"/>
      <c r="O110" s="16"/>
      <c r="P110" s="16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12"/>
      <c r="AC110" s="11"/>
    </row>
    <row r="111" spans="1:29" ht="12" customHeight="1">
      <c r="A111" s="25"/>
      <c r="B111" s="26"/>
      <c r="C111" s="25"/>
      <c r="D111" s="25"/>
      <c r="E111" s="25"/>
      <c r="F111" s="25"/>
      <c r="G111" s="25"/>
      <c r="H111" s="25"/>
      <c r="I111" s="25"/>
      <c r="J111" s="25"/>
      <c r="K111" s="25"/>
      <c r="L111" s="25"/>
      <c r="M111" s="23"/>
      <c r="N111" s="16"/>
      <c r="O111" s="16"/>
      <c r="P111" s="16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12"/>
      <c r="AC111" s="11"/>
    </row>
    <row r="112" spans="1:29" ht="12" customHeight="1">
      <c r="A112" s="25"/>
      <c r="B112" s="26"/>
      <c r="C112" s="25"/>
      <c r="D112" s="25"/>
      <c r="E112" s="25"/>
      <c r="F112" s="25"/>
      <c r="G112" s="25"/>
      <c r="H112" s="25"/>
      <c r="I112" s="25"/>
      <c r="J112" s="25"/>
      <c r="K112" s="25"/>
      <c r="L112" s="25"/>
      <c r="M112" s="23"/>
      <c r="N112" s="16"/>
      <c r="O112" s="16"/>
      <c r="P112" s="16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  <c r="AB112" s="12"/>
      <c r="AC112" s="11"/>
    </row>
    <row r="113" spans="1:29" ht="12" customHeight="1">
      <c r="A113" s="25"/>
      <c r="B113" s="26"/>
      <c r="C113" s="25"/>
      <c r="D113" s="25"/>
      <c r="E113" s="25"/>
      <c r="F113" s="25"/>
      <c r="G113" s="25"/>
      <c r="H113" s="25"/>
      <c r="I113" s="25"/>
      <c r="J113" s="25"/>
      <c r="K113" s="25"/>
      <c r="L113" s="25"/>
      <c r="M113" s="23"/>
      <c r="N113" s="16"/>
      <c r="O113" s="16"/>
      <c r="P113" s="16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12"/>
      <c r="AC113" s="11"/>
    </row>
    <row r="114" spans="1:29" ht="12" customHeight="1">
      <c r="A114" s="25"/>
      <c r="B114" s="26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3"/>
      <c r="N114" s="16"/>
      <c r="O114" s="16"/>
      <c r="P114" s="16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12"/>
      <c r="AC114" s="11"/>
    </row>
    <row r="115" spans="1:29" ht="12" customHeight="1">
      <c r="A115" s="25"/>
      <c r="B115" s="26"/>
      <c r="C115" s="25"/>
      <c r="D115" s="25"/>
      <c r="E115" s="25"/>
      <c r="F115" s="25"/>
      <c r="G115" s="25"/>
      <c r="H115" s="25"/>
      <c r="I115" s="25"/>
      <c r="J115" s="25"/>
      <c r="K115" s="25"/>
      <c r="L115" s="25"/>
      <c r="M115" s="23"/>
      <c r="N115" s="16"/>
      <c r="O115" s="16"/>
      <c r="P115" s="16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12"/>
      <c r="AC115" s="11"/>
    </row>
    <row r="116" spans="1:29" ht="12" customHeight="1">
      <c r="A116" s="25"/>
      <c r="B116" s="26"/>
      <c r="C116" s="25"/>
      <c r="D116" s="25"/>
      <c r="E116" s="25"/>
      <c r="F116" s="25"/>
      <c r="G116" s="25"/>
      <c r="H116" s="25"/>
      <c r="I116" s="25"/>
      <c r="J116" s="25"/>
      <c r="K116" s="25"/>
      <c r="L116" s="25"/>
      <c r="M116" s="23"/>
      <c r="N116" s="16"/>
      <c r="O116" s="16"/>
      <c r="P116" s="16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12"/>
      <c r="AC116" s="11"/>
    </row>
    <row r="117" spans="1:29" ht="12" customHeight="1">
      <c r="A117" s="25"/>
      <c r="B117" s="26"/>
      <c r="C117" s="25"/>
      <c r="D117" s="25"/>
      <c r="E117" s="25"/>
      <c r="F117" s="25"/>
      <c r="G117" s="25"/>
      <c r="H117" s="25"/>
      <c r="I117" s="25"/>
      <c r="J117" s="25"/>
      <c r="K117" s="25"/>
      <c r="L117" s="25"/>
      <c r="M117" s="23"/>
      <c r="N117" s="16"/>
      <c r="O117" s="16"/>
      <c r="P117" s="16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12"/>
      <c r="AC117" s="11"/>
    </row>
    <row r="118" spans="1:29" ht="12" customHeight="1">
      <c r="A118" s="25"/>
      <c r="B118" s="26"/>
      <c r="C118" s="25"/>
      <c r="D118" s="25"/>
      <c r="E118" s="25"/>
      <c r="F118" s="25"/>
      <c r="G118" s="25"/>
      <c r="H118" s="25"/>
      <c r="I118" s="25"/>
      <c r="J118" s="25"/>
      <c r="K118" s="25"/>
      <c r="L118" s="25"/>
      <c r="M118" s="23"/>
      <c r="N118" s="16"/>
      <c r="O118" s="16"/>
      <c r="P118" s="16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12"/>
      <c r="AC118" s="11"/>
    </row>
    <row r="119" spans="1:29" ht="12" customHeight="1">
      <c r="A119" s="25"/>
      <c r="B119" s="26"/>
      <c r="C119" s="25"/>
      <c r="D119" s="25"/>
      <c r="E119" s="25"/>
      <c r="F119" s="25"/>
      <c r="G119" s="25"/>
      <c r="H119" s="25"/>
      <c r="I119" s="25"/>
      <c r="J119" s="25"/>
      <c r="K119" s="25"/>
      <c r="L119" s="25"/>
      <c r="M119" s="23"/>
      <c r="N119" s="16"/>
      <c r="O119" s="16"/>
      <c r="P119" s="16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12"/>
      <c r="AC119" s="11"/>
    </row>
    <row r="120" spans="1:29" ht="12" customHeight="1">
      <c r="A120" s="25"/>
      <c r="B120" s="26"/>
      <c r="C120" s="25"/>
      <c r="D120" s="25"/>
      <c r="E120" s="25"/>
      <c r="F120" s="25"/>
      <c r="G120" s="25"/>
      <c r="H120" s="25"/>
      <c r="I120" s="25"/>
      <c r="J120" s="25"/>
      <c r="K120" s="25"/>
      <c r="L120" s="25"/>
      <c r="M120" s="23"/>
      <c r="N120" s="16"/>
      <c r="O120" s="16"/>
      <c r="P120" s="16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12"/>
      <c r="AC120" s="11"/>
    </row>
    <row r="121" spans="1:29" ht="12" customHeight="1">
      <c r="A121" s="25"/>
      <c r="B121" s="26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3"/>
      <c r="N121" s="16"/>
      <c r="O121" s="16"/>
      <c r="P121" s="16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12"/>
      <c r="AC121" s="11"/>
    </row>
    <row r="122" spans="1:29" ht="12" customHeight="1">
      <c r="A122" s="25"/>
      <c r="B122" s="26"/>
      <c r="C122" s="25"/>
      <c r="D122" s="25"/>
      <c r="E122" s="25"/>
      <c r="F122" s="25"/>
      <c r="G122" s="25"/>
      <c r="H122" s="25"/>
      <c r="I122" s="25"/>
      <c r="J122" s="25"/>
      <c r="K122" s="25"/>
      <c r="L122" s="25"/>
      <c r="M122" s="23"/>
      <c r="N122" s="16"/>
      <c r="O122" s="16"/>
      <c r="P122" s="16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12"/>
      <c r="AC122" s="11"/>
    </row>
    <row r="123" spans="1:29" ht="12" customHeight="1">
      <c r="A123" s="25"/>
      <c r="B123" s="26"/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3"/>
      <c r="N123" s="16"/>
      <c r="O123" s="16"/>
      <c r="P123" s="16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12"/>
      <c r="AC123" s="11"/>
    </row>
    <row r="124" spans="1:29" ht="12" customHeight="1">
      <c r="A124" s="25"/>
      <c r="B124" s="26"/>
      <c r="C124" s="25"/>
      <c r="D124" s="25"/>
      <c r="E124" s="25"/>
      <c r="F124" s="25"/>
      <c r="G124" s="25"/>
      <c r="H124" s="25"/>
      <c r="I124" s="25"/>
      <c r="J124" s="25"/>
      <c r="K124" s="25"/>
      <c r="L124" s="25"/>
      <c r="M124" s="23"/>
      <c r="N124" s="16"/>
      <c r="O124" s="16"/>
      <c r="P124" s="16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12"/>
      <c r="AC124" s="11"/>
    </row>
    <row r="125" spans="1:29" ht="12" customHeight="1">
      <c r="A125" s="25"/>
      <c r="B125" s="26"/>
      <c r="C125" s="25"/>
      <c r="D125" s="25"/>
      <c r="E125" s="25"/>
      <c r="F125" s="25"/>
      <c r="G125" s="25"/>
      <c r="H125" s="25"/>
      <c r="I125" s="25"/>
      <c r="J125" s="25"/>
      <c r="K125" s="25"/>
      <c r="L125" s="25"/>
      <c r="M125" s="23"/>
      <c r="N125" s="16"/>
      <c r="O125" s="16"/>
      <c r="P125" s="16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12"/>
      <c r="AC125" s="11"/>
    </row>
    <row r="126" spans="1:29" ht="12" customHeight="1">
      <c r="A126" s="25"/>
      <c r="B126" s="26"/>
      <c r="C126" s="25"/>
      <c r="D126" s="25"/>
      <c r="E126" s="25"/>
      <c r="F126" s="25"/>
      <c r="G126" s="25"/>
      <c r="H126" s="25"/>
      <c r="I126" s="25"/>
      <c r="J126" s="25"/>
      <c r="K126" s="25"/>
      <c r="L126" s="25"/>
      <c r="M126" s="23"/>
      <c r="N126" s="16"/>
      <c r="O126" s="16"/>
      <c r="P126" s="16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12"/>
      <c r="AC126" s="11"/>
    </row>
    <row r="127" spans="1:29" ht="12" customHeight="1">
      <c r="A127" s="25"/>
      <c r="B127" s="26"/>
      <c r="C127" s="25"/>
      <c r="D127" s="25"/>
      <c r="E127" s="25"/>
      <c r="F127" s="25"/>
      <c r="G127" s="25"/>
      <c r="H127" s="25"/>
      <c r="I127" s="25"/>
      <c r="J127" s="25"/>
      <c r="K127" s="25"/>
      <c r="L127" s="25"/>
      <c r="M127" s="23"/>
      <c r="N127" s="16"/>
      <c r="O127" s="16"/>
      <c r="P127" s="16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12"/>
      <c r="AC127" s="11"/>
    </row>
    <row r="128" spans="1:29" ht="12" customHeight="1">
      <c r="A128" s="25"/>
      <c r="B128" s="26"/>
      <c r="C128" s="25"/>
      <c r="D128" s="25"/>
      <c r="E128" s="25"/>
      <c r="F128" s="25"/>
      <c r="G128" s="25"/>
      <c r="H128" s="25"/>
      <c r="I128" s="25"/>
      <c r="J128" s="25"/>
      <c r="K128" s="25"/>
      <c r="L128" s="25"/>
      <c r="M128" s="23"/>
      <c r="N128" s="16"/>
      <c r="O128" s="16"/>
      <c r="P128" s="16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12"/>
      <c r="AC128" s="11"/>
    </row>
    <row r="129" spans="1:29" ht="12" customHeight="1">
      <c r="A129" s="25"/>
      <c r="B129" s="26"/>
      <c r="C129" s="25"/>
      <c r="D129" s="25"/>
      <c r="E129" s="25"/>
      <c r="F129" s="25"/>
      <c r="G129" s="25"/>
      <c r="H129" s="25"/>
      <c r="I129" s="25"/>
      <c r="J129" s="25"/>
      <c r="K129" s="25"/>
      <c r="L129" s="25"/>
      <c r="M129" s="23"/>
      <c r="N129" s="16"/>
      <c r="O129" s="16"/>
      <c r="P129" s="16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12"/>
      <c r="AC129" s="11"/>
    </row>
    <row r="130" spans="1:29" ht="12" customHeight="1">
      <c r="A130" s="25"/>
      <c r="B130" s="26"/>
      <c r="C130" s="25"/>
      <c r="D130" s="25"/>
      <c r="E130" s="25"/>
      <c r="F130" s="25"/>
      <c r="G130" s="25"/>
      <c r="H130" s="25"/>
      <c r="I130" s="25"/>
      <c r="J130" s="25"/>
      <c r="K130" s="25"/>
      <c r="L130" s="25"/>
      <c r="M130" s="23"/>
      <c r="N130" s="16"/>
      <c r="O130" s="16"/>
      <c r="P130" s="16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12"/>
      <c r="AC130" s="11"/>
    </row>
    <row r="131" spans="1:29" ht="12" customHeight="1">
      <c r="A131" s="25"/>
      <c r="B131" s="26"/>
      <c r="C131" s="25"/>
      <c r="D131" s="25"/>
      <c r="E131" s="25"/>
      <c r="F131" s="25"/>
      <c r="G131" s="25"/>
      <c r="H131" s="25"/>
      <c r="I131" s="25"/>
      <c r="J131" s="25"/>
      <c r="K131" s="25"/>
      <c r="L131" s="25"/>
      <c r="M131" s="23"/>
      <c r="N131" s="16"/>
      <c r="O131" s="16"/>
      <c r="P131" s="16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12"/>
      <c r="AC131" s="11"/>
    </row>
    <row r="132" spans="1:29" ht="12" customHeight="1">
      <c r="A132" s="25"/>
      <c r="B132" s="26"/>
      <c r="C132" s="25"/>
      <c r="D132" s="25"/>
      <c r="E132" s="25"/>
      <c r="F132" s="25"/>
      <c r="G132" s="25"/>
      <c r="H132" s="25"/>
      <c r="I132" s="25"/>
      <c r="J132" s="25"/>
      <c r="K132" s="25"/>
      <c r="L132" s="25"/>
      <c r="M132" s="23"/>
      <c r="N132" s="16"/>
      <c r="O132" s="16"/>
      <c r="P132" s="16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12"/>
      <c r="AC132" s="11"/>
    </row>
    <row r="133" spans="1:29" ht="12" customHeight="1">
      <c r="A133" s="25"/>
      <c r="B133" s="26"/>
      <c r="C133" s="25"/>
      <c r="D133" s="25"/>
      <c r="E133" s="25"/>
      <c r="F133" s="25"/>
      <c r="G133" s="25"/>
      <c r="H133" s="25"/>
      <c r="I133" s="25"/>
      <c r="J133" s="25"/>
      <c r="K133" s="25"/>
      <c r="L133" s="25"/>
      <c r="M133" s="23"/>
      <c r="N133" s="16"/>
      <c r="O133" s="16"/>
      <c r="P133" s="16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12"/>
      <c r="AC133" s="11"/>
    </row>
    <row r="134" spans="1:29" ht="12" customHeight="1">
      <c r="A134" s="25"/>
      <c r="B134" s="26"/>
      <c r="C134" s="25"/>
      <c r="D134" s="25"/>
      <c r="E134" s="25"/>
      <c r="F134" s="25"/>
      <c r="G134" s="25"/>
      <c r="H134" s="25"/>
      <c r="I134" s="25"/>
      <c r="J134" s="25"/>
      <c r="K134" s="25"/>
      <c r="L134" s="25"/>
      <c r="M134" s="23"/>
      <c r="N134" s="16"/>
      <c r="O134" s="16"/>
      <c r="P134" s="16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12"/>
      <c r="AC134" s="11"/>
    </row>
    <row r="135" spans="1:29" ht="12" customHeight="1">
      <c r="A135" s="25"/>
      <c r="B135" s="26"/>
      <c r="C135" s="25"/>
      <c r="D135" s="25"/>
      <c r="E135" s="25"/>
      <c r="F135" s="25"/>
      <c r="G135" s="25"/>
      <c r="H135" s="25"/>
      <c r="I135" s="25"/>
      <c r="J135" s="25"/>
      <c r="K135" s="25"/>
      <c r="L135" s="25"/>
      <c r="M135" s="23"/>
      <c r="N135" s="16"/>
      <c r="O135" s="16"/>
      <c r="P135" s="16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12"/>
      <c r="AC135" s="11"/>
    </row>
    <row r="136" spans="1:29" ht="12" customHeight="1">
      <c r="A136" s="25"/>
      <c r="B136" s="26"/>
      <c r="C136" s="25"/>
      <c r="D136" s="25"/>
      <c r="E136" s="25"/>
      <c r="F136" s="25"/>
      <c r="G136" s="25"/>
      <c r="H136" s="25"/>
      <c r="I136" s="25"/>
      <c r="J136" s="25"/>
      <c r="K136" s="25"/>
      <c r="L136" s="25"/>
      <c r="M136" s="23"/>
      <c r="N136" s="16"/>
      <c r="O136" s="16"/>
      <c r="P136" s="16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12"/>
      <c r="AC136" s="11"/>
    </row>
    <row r="137" spans="1:29" ht="12" customHeight="1">
      <c r="A137" s="25"/>
      <c r="B137" s="26"/>
      <c r="C137" s="25"/>
      <c r="D137" s="25"/>
      <c r="E137" s="25"/>
      <c r="F137" s="25"/>
      <c r="G137" s="25"/>
      <c r="H137" s="25"/>
      <c r="I137" s="25"/>
      <c r="J137" s="25"/>
      <c r="K137" s="25"/>
      <c r="L137" s="25"/>
      <c r="M137" s="23"/>
      <c r="N137" s="16"/>
      <c r="O137" s="16"/>
      <c r="P137" s="16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12"/>
      <c r="AC137" s="11"/>
    </row>
    <row r="138" spans="1:29" ht="12" customHeight="1">
      <c r="A138" s="25"/>
      <c r="B138" s="26"/>
      <c r="C138" s="25"/>
      <c r="D138" s="25"/>
      <c r="E138" s="25"/>
      <c r="F138" s="25"/>
      <c r="G138" s="25"/>
      <c r="H138" s="25"/>
      <c r="I138" s="25"/>
      <c r="J138" s="25"/>
      <c r="K138" s="25"/>
      <c r="L138" s="25"/>
      <c r="M138" s="23"/>
      <c r="N138" s="16"/>
      <c r="O138" s="16"/>
      <c r="P138" s="16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12"/>
      <c r="AC138" s="11"/>
    </row>
    <row r="139" spans="1:29" ht="12" customHeight="1">
      <c r="A139" s="25"/>
      <c r="B139" s="26"/>
      <c r="C139" s="25"/>
      <c r="D139" s="25"/>
      <c r="E139" s="25"/>
      <c r="F139" s="25"/>
      <c r="G139" s="25"/>
      <c r="H139" s="25"/>
      <c r="I139" s="25"/>
      <c r="J139" s="25"/>
      <c r="K139" s="25"/>
      <c r="L139" s="25"/>
      <c r="M139" s="23"/>
      <c r="N139" s="16"/>
      <c r="O139" s="16"/>
      <c r="P139" s="16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12"/>
      <c r="AC139" s="11"/>
    </row>
    <row r="140" spans="1:29" ht="12" customHeight="1">
      <c r="A140" s="25"/>
      <c r="B140" s="26"/>
      <c r="C140" s="25"/>
      <c r="D140" s="25"/>
      <c r="E140" s="25"/>
      <c r="F140" s="25"/>
      <c r="G140" s="25"/>
      <c r="H140" s="25"/>
      <c r="I140" s="25"/>
      <c r="J140" s="25"/>
      <c r="K140" s="25"/>
      <c r="L140" s="25"/>
      <c r="M140" s="23"/>
      <c r="N140" s="16"/>
      <c r="O140" s="16"/>
      <c r="P140" s="16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12"/>
      <c r="AC140" s="11"/>
    </row>
    <row r="141" spans="1:29" ht="12" customHeight="1">
      <c r="A141" s="25"/>
      <c r="B141" s="26"/>
      <c r="C141" s="25"/>
      <c r="D141" s="25"/>
      <c r="E141" s="25"/>
      <c r="F141" s="25"/>
      <c r="G141" s="25"/>
      <c r="H141" s="25"/>
      <c r="I141" s="25"/>
      <c r="J141" s="25"/>
      <c r="K141" s="25"/>
      <c r="L141" s="25"/>
      <c r="M141" s="23"/>
      <c r="N141" s="16"/>
      <c r="O141" s="16"/>
      <c r="P141" s="16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12"/>
      <c r="AC141" s="11"/>
    </row>
    <row r="142" spans="1:29" ht="12" customHeight="1">
      <c r="A142" s="25"/>
      <c r="B142" s="26"/>
      <c r="C142" s="25"/>
      <c r="D142" s="25"/>
      <c r="E142" s="25"/>
      <c r="F142" s="25"/>
      <c r="G142" s="25"/>
      <c r="H142" s="25"/>
      <c r="I142" s="25"/>
      <c r="J142" s="25"/>
      <c r="K142" s="25"/>
      <c r="L142" s="25"/>
      <c r="M142" s="23"/>
      <c r="N142" s="16"/>
      <c r="O142" s="16"/>
      <c r="P142" s="16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12"/>
      <c r="AC142" s="11"/>
    </row>
    <row r="143" spans="1:29" ht="12" customHeight="1">
      <c r="A143" s="25"/>
      <c r="B143" s="26"/>
      <c r="C143" s="25"/>
      <c r="D143" s="25"/>
      <c r="E143" s="25"/>
      <c r="F143" s="25"/>
      <c r="G143" s="25"/>
      <c r="H143" s="25"/>
      <c r="I143" s="25"/>
      <c r="J143" s="25"/>
      <c r="K143" s="25"/>
      <c r="L143" s="25"/>
      <c r="M143" s="23"/>
      <c r="N143" s="16"/>
      <c r="O143" s="16"/>
      <c r="P143" s="16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12"/>
      <c r="AC143" s="11"/>
    </row>
    <row r="144" spans="1:29" ht="12" customHeight="1">
      <c r="A144" s="25"/>
      <c r="B144" s="26"/>
      <c r="C144" s="25"/>
      <c r="D144" s="25"/>
      <c r="E144" s="25"/>
      <c r="F144" s="25"/>
      <c r="G144" s="25"/>
      <c r="H144" s="25"/>
      <c r="I144" s="25"/>
      <c r="J144" s="25"/>
      <c r="K144" s="25"/>
      <c r="L144" s="25"/>
      <c r="M144" s="23"/>
      <c r="N144" s="16"/>
      <c r="O144" s="16"/>
      <c r="P144" s="16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12"/>
      <c r="AC144" s="11"/>
    </row>
    <row r="145" spans="1:29" ht="12" customHeight="1">
      <c r="A145" s="25"/>
      <c r="B145" s="26"/>
      <c r="C145" s="25"/>
      <c r="D145" s="25"/>
      <c r="E145" s="25"/>
      <c r="F145" s="25"/>
      <c r="G145" s="25"/>
      <c r="H145" s="25"/>
      <c r="I145" s="25"/>
      <c r="J145" s="25"/>
      <c r="K145" s="25"/>
      <c r="L145" s="25"/>
      <c r="M145" s="23"/>
      <c r="N145" s="16"/>
      <c r="O145" s="16"/>
      <c r="P145" s="16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12"/>
      <c r="AC145" s="11"/>
    </row>
    <row r="146" spans="1:29" ht="12" customHeight="1">
      <c r="A146" s="25"/>
      <c r="B146" s="26"/>
      <c r="C146" s="25"/>
      <c r="D146" s="25"/>
      <c r="E146" s="25"/>
      <c r="F146" s="25"/>
      <c r="G146" s="25"/>
      <c r="H146" s="25"/>
      <c r="I146" s="25"/>
      <c r="J146" s="25"/>
      <c r="K146" s="25"/>
      <c r="L146" s="25"/>
      <c r="M146" s="23"/>
      <c r="N146" s="16"/>
      <c r="O146" s="16"/>
      <c r="P146" s="16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12"/>
      <c r="AC146" s="11"/>
    </row>
    <row r="147" spans="1:29" ht="12" customHeight="1">
      <c r="A147" s="25"/>
      <c r="B147" s="26"/>
      <c r="C147" s="25"/>
      <c r="D147" s="25"/>
      <c r="E147" s="25"/>
      <c r="F147" s="25"/>
      <c r="G147" s="25"/>
      <c r="H147" s="25"/>
      <c r="I147" s="25"/>
      <c r="J147" s="25"/>
      <c r="K147" s="25"/>
      <c r="L147" s="25"/>
      <c r="M147" s="23"/>
      <c r="N147" s="16"/>
      <c r="O147" s="16"/>
      <c r="P147" s="16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12"/>
      <c r="AC147" s="11"/>
    </row>
    <row r="148" spans="1:29" ht="12" customHeight="1">
      <c r="A148" s="25"/>
      <c r="B148" s="26"/>
      <c r="C148" s="25"/>
      <c r="D148" s="25"/>
      <c r="E148" s="25"/>
      <c r="F148" s="25"/>
      <c r="G148" s="25"/>
      <c r="H148" s="25"/>
      <c r="I148" s="25"/>
      <c r="J148" s="25"/>
      <c r="K148" s="25"/>
      <c r="L148" s="25"/>
      <c r="M148" s="23"/>
      <c r="N148" s="16"/>
      <c r="O148" s="16"/>
      <c r="P148" s="16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12"/>
      <c r="AC148" s="11"/>
    </row>
    <row r="149" spans="1:29" ht="12" customHeight="1">
      <c r="A149" s="25"/>
      <c r="B149" s="26"/>
      <c r="C149" s="25"/>
      <c r="D149" s="25"/>
      <c r="E149" s="25"/>
      <c r="F149" s="25"/>
      <c r="G149" s="25"/>
      <c r="H149" s="25"/>
      <c r="I149" s="25"/>
      <c r="J149" s="25"/>
      <c r="K149" s="25"/>
      <c r="L149" s="25"/>
      <c r="M149" s="23"/>
      <c r="N149" s="16"/>
      <c r="O149" s="16"/>
      <c r="P149" s="16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12"/>
      <c r="AC149" s="11"/>
    </row>
    <row r="150" spans="1:29" ht="12" customHeight="1">
      <c r="A150" s="25"/>
      <c r="B150" s="26"/>
      <c r="C150" s="25"/>
      <c r="D150" s="25"/>
      <c r="E150" s="25"/>
      <c r="F150" s="25"/>
      <c r="G150" s="25"/>
      <c r="H150" s="25"/>
      <c r="I150" s="25"/>
      <c r="J150" s="25"/>
      <c r="K150" s="25"/>
      <c r="L150" s="25"/>
      <c r="M150" s="23"/>
      <c r="N150" s="16"/>
      <c r="O150" s="16"/>
      <c r="P150" s="16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12"/>
      <c r="AC150" s="11"/>
    </row>
    <row r="151" spans="1:29" ht="12" customHeight="1">
      <c r="A151" s="25"/>
      <c r="B151" s="26"/>
      <c r="C151" s="25"/>
      <c r="D151" s="25"/>
      <c r="E151" s="25"/>
      <c r="F151" s="25"/>
      <c r="G151" s="25"/>
      <c r="H151" s="25"/>
      <c r="I151" s="25"/>
      <c r="J151" s="25"/>
      <c r="K151" s="25"/>
      <c r="L151" s="25"/>
      <c r="M151" s="23"/>
      <c r="N151" s="16"/>
      <c r="O151" s="16"/>
      <c r="P151" s="16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12"/>
      <c r="AC151" s="11"/>
    </row>
    <row r="152" spans="1:29" ht="12" customHeight="1">
      <c r="A152" s="25"/>
      <c r="B152" s="26"/>
      <c r="C152" s="25"/>
      <c r="D152" s="25"/>
      <c r="E152" s="25"/>
      <c r="F152" s="25"/>
      <c r="G152" s="25"/>
      <c r="H152" s="25"/>
      <c r="I152" s="25"/>
      <c r="J152" s="25"/>
      <c r="K152" s="25"/>
      <c r="L152" s="25"/>
      <c r="M152" s="23"/>
      <c r="N152" s="16"/>
      <c r="O152" s="16"/>
      <c r="P152" s="16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12"/>
      <c r="AC152" s="11"/>
    </row>
    <row r="153" spans="1:29" ht="12" customHeight="1">
      <c r="A153" s="25"/>
      <c r="B153" s="26"/>
      <c r="C153" s="25"/>
      <c r="D153" s="25"/>
      <c r="E153" s="25"/>
      <c r="F153" s="25"/>
      <c r="G153" s="25"/>
      <c r="H153" s="25"/>
      <c r="I153" s="25"/>
      <c r="J153" s="25"/>
      <c r="K153" s="25"/>
      <c r="L153" s="25"/>
      <c r="M153" s="23"/>
      <c r="N153" s="16"/>
      <c r="O153" s="16"/>
      <c r="P153" s="16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12"/>
      <c r="AC153" s="11"/>
    </row>
    <row r="154" spans="1:29" ht="12" customHeight="1">
      <c r="A154" s="25"/>
      <c r="B154" s="26"/>
      <c r="C154" s="25"/>
      <c r="D154" s="25"/>
      <c r="E154" s="25"/>
      <c r="F154" s="25"/>
      <c r="G154" s="25"/>
      <c r="H154" s="25"/>
      <c r="I154" s="25"/>
      <c r="J154" s="25"/>
      <c r="K154" s="25"/>
      <c r="L154" s="25"/>
      <c r="M154" s="23"/>
      <c r="N154" s="16"/>
      <c r="O154" s="16"/>
      <c r="P154" s="16"/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12"/>
      <c r="AC154" s="11"/>
    </row>
    <row r="155" spans="1:29" ht="12" customHeight="1">
      <c r="A155" s="25"/>
      <c r="B155" s="26"/>
      <c r="C155" s="25"/>
      <c r="D155" s="25"/>
      <c r="E155" s="25"/>
      <c r="F155" s="25"/>
      <c r="G155" s="25"/>
      <c r="H155" s="25"/>
      <c r="I155" s="25"/>
      <c r="J155" s="25"/>
      <c r="K155" s="25"/>
      <c r="L155" s="25"/>
      <c r="M155" s="23"/>
      <c r="N155" s="16"/>
      <c r="O155" s="16"/>
      <c r="P155" s="16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12"/>
      <c r="AC155" s="11"/>
    </row>
    <row r="156" spans="1:29" ht="12" customHeight="1">
      <c r="A156" s="25"/>
      <c r="B156" s="26"/>
      <c r="C156" s="25"/>
      <c r="D156" s="25"/>
      <c r="E156" s="25"/>
      <c r="F156" s="25"/>
      <c r="G156" s="25"/>
      <c r="H156" s="25"/>
      <c r="I156" s="25"/>
      <c r="J156" s="25"/>
      <c r="K156" s="25"/>
      <c r="L156" s="25"/>
      <c r="M156" s="23"/>
      <c r="N156" s="16"/>
      <c r="O156" s="16"/>
      <c r="P156" s="16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12"/>
      <c r="AC156" s="11"/>
    </row>
    <row r="157" spans="1:29" ht="12" customHeight="1">
      <c r="A157" s="25"/>
      <c r="B157" s="26"/>
      <c r="C157" s="25"/>
      <c r="D157" s="25"/>
      <c r="E157" s="25"/>
      <c r="F157" s="25"/>
      <c r="G157" s="25"/>
      <c r="H157" s="25"/>
      <c r="I157" s="25"/>
      <c r="J157" s="25"/>
      <c r="K157" s="25"/>
      <c r="L157" s="25"/>
      <c r="M157" s="23"/>
      <c r="N157" s="16"/>
      <c r="O157" s="16"/>
      <c r="P157" s="16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12"/>
      <c r="AC157" s="11"/>
    </row>
    <row r="158" spans="1:29" ht="12" customHeight="1">
      <c r="A158" s="25"/>
      <c r="B158" s="26"/>
      <c r="C158" s="25"/>
      <c r="D158" s="25"/>
      <c r="E158" s="25"/>
      <c r="F158" s="25"/>
      <c r="G158" s="25"/>
      <c r="H158" s="25"/>
      <c r="I158" s="25"/>
      <c r="J158" s="25"/>
      <c r="K158" s="25"/>
      <c r="L158" s="25"/>
      <c r="M158" s="23"/>
      <c r="N158" s="16"/>
      <c r="O158" s="16"/>
      <c r="P158" s="16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12"/>
      <c r="AC158" s="11"/>
    </row>
    <row r="159" spans="1:29" ht="12" customHeight="1">
      <c r="A159" s="25"/>
      <c r="B159" s="26"/>
      <c r="C159" s="25"/>
      <c r="D159" s="25"/>
      <c r="E159" s="25"/>
      <c r="F159" s="25"/>
      <c r="G159" s="25"/>
      <c r="H159" s="25"/>
      <c r="I159" s="25"/>
      <c r="J159" s="25"/>
      <c r="K159" s="25"/>
      <c r="L159" s="25"/>
      <c r="M159" s="23"/>
      <c r="N159" s="16"/>
      <c r="O159" s="16"/>
      <c r="P159" s="16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12"/>
      <c r="AC159" s="11"/>
    </row>
    <row r="160" spans="1:29" ht="12" customHeight="1">
      <c r="A160" s="25"/>
      <c r="B160" s="26"/>
      <c r="C160" s="25"/>
      <c r="D160" s="25"/>
      <c r="E160" s="25"/>
      <c r="F160" s="25"/>
      <c r="G160" s="25"/>
      <c r="H160" s="25"/>
      <c r="I160" s="25"/>
      <c r="J160" s="25"/>
      <c r="K160" s="25"/>
      <c r="L160" s="25"/>
      <c r="M160" s="23"/>
      <c r="N160" s="16"/>
      <c r="O160" s="16"/>
      <c r="P160" s="16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12"/>
      <c r="AC160" s="11"/>
    </row>
    <row r="161" spans="1:29" ht="12" customHeight="1">
      <c r="A161" s="25"/>
      <c r="B161" s="26"/>
      <c r="C161" s="25"/>
      <c r="D161" s="25"/>
      <c r="E161" s="25"/>
      <c r="F161" s="25"/>
      <c r="G161" s="25"/>
      <c r="H161" s="25"/>
      <c r="I161" s="25"/>
      <c r="J161" s="25"/>
      <c r="K161" s="25"/>
      <c r="L161" s="25"/>
      <c r="M161" s="23"/>
      <c r="N161" s="16"/>
      <c r="O161" s="16"/>
      <c r="P161" s="16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12"/>
      <c r="AC161" s="11"/>
    </row>
    <row r="162" spans="1:29" ht="12" customHeight="1">
      <c r="A162" s="25"/>
      <c r="B162" s="26"/>
      <c r="C162" s="25"/>
      <c r="D162" s="25"/>
      <c r="E162" s="25"/>
      <c r="F162" s="25"/>
      <c r="G162" s="25"/>
      <c r="H162" s="25"/>
      <c r="I162" s="25"/>
      <c r="J162" s="25"/>
      <c r="K162" s="25"/>
      <c r="L162" s="25"/>
      <c r="M162" s="23"/>
      <c r="N162" s="16"/>
      <c r="O162" s="16"/>
      <c r="P162" s="16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12"/>
      <c r="AC162" s="11"/>
    </row>
    <row r="163" spans="1:29" ht="12" customHeight="1">
      <c r="A163" s="25"/>
      <c r="B163" s="26"/>
      <c r="C163" s="25"/>
      <c r="D163" s="25"/>
      <c r="E163" s="25"/>
      <c r="F163" s="25"/>
      <c r="G163" s="25"/>
      <c r="H163" s="25"/>
      <c r="I163" s="25"/>
      <c r="J163" s="25"/>
      <c r="K163" s="25"/>
      <c r="L163" s="25"/>
      <c r="M163" s="23"/>
      <c r="N163" s="16"/>
      <c r="O163" s="16"/>
      <c r="P163" s="16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12"/>
      <c r="AC163" s="11"/>
    </row>
    <row r="164" spans="1:29" ht="12" customHeight="1">
      <c r="A164" s="25"/>
      <c r="B164" s="26"/>
      <c r="C164" s="25"/>
      <c r="D164" s="25"/>
      <c r="E164" s="25"/>
      <c r="F164" s="25"/>
      <c r="G164" s="25"/>
      <c r="H164" s="25"/>
      <c r="I164" s="25"/>
      <c r="J164" s="25"/>
      <c r="K164" s="25"/>
      <c r="L164" s="25"/>
      <c r="M164" s="23"/>
      <c r="N164" s="16"/>
      <c r="O164" s="16"/>
      <c r="P164" s="16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12"/>
      <c r="AC164" s="11"/>
    </row>
    <row r="165" spans="1:29" ht="12" customHeight="1">
      <c r="A165" s="25"/>
      <c r="B165" s="26"/>
      <c r="C165" s="25"/>
      <c r="D165" s="25"/>
      <c r="E165" s="25"/>
      <c r="F165" s="25"/>
      <c r="G165" s="25"/>
      <c r="H165" s="25"/>
      <c r="I165" s="25"/>
      <c r="J165" s="25"/>
      <c r="K165" s="25"/>
      <c r="L165" s="25"/>
      <c r="M165" s="23"/>
      <c r="N165" s="16"/>
      <c r="O165" s="16"/>
      <c r="P165" s="16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12"/>
      <c r="AC165" s="11"/>
    </row>
    <row r="166" spans="1:29" ht="12" customHeight="1">
      <c r="A166" s="25"/>
      <c r="B166" s="26"/>
      <c r="C166" s="25"/>
      <c r="D166" s="25"/>
      <c r="E166" s="25"/>
      <c r="F166" s="25"/>
      <c r="G166" s="25"/>
      <c r="H166" s="25"/>
      <c r="I166" s="25"/>
      <c r="J166" s="25"/>
      <c r="K166" s="25"/>
      <c r="L166" s="25"/>
      <c r="M166" s="23"/>
      <c r="N166" s="16"/>
      <c r="O166" s="16"/>
      <c r="P166" s="16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12"/>
      <c r="AC166" s="11"/>
    </row>
    <row r="167" spans="1:29" ht="12" customHeight="1">
      <c r="A167" s="25"/>
      <c r="B167" s="26"/>
      <c r="C167" s="25"/>
      <c r="D167" s="25"/>
      <c r="E167" s="25"/>
      <c r="F167" s="25"/>
      <c r="G167" s="25"/>
      <c r="H167" s="25"/>
      <c r="I167" s="25"/>
      <c r="J167" s="25"/>
      <c r="K167" s="25"/>
      <c r="L167" s="25"/>
      <c r="M167" s="23"/>
      <c r="N167" s="16"/>
      <c r="O167" s="16"/>
      <c r="P167" s="16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12"/>
      <c r="AC167" s="11"/>
    </row>
    <row r="168" spans="1:29" ht="12" customHeight="1">
      <c r="A168" s="25"/>
      <c r="B168" s="26"/>
      <c r="C168" s="25"/>
      <c r="D168" s="25"/>
      <c r="E168" s="25"/>
      <c r="F168" s="25"/>
      <c r="G168" s="25"/>
      <c r="H168" s="25"/>
      <c r="I168" s="25"/>
      <c r="J168" s="25"/>
      <c r="K168" s="25"/>
      <c r="L168" s="25"/>
      <c r="M168" s="23"/>
      <c r="N168" s="16"/>
      <c r="O168" s="16"/>
      <c r="P168" s="16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12"/>
      <c r="AC168" s="11"/>
    </row>
    <row r="169" spans="1:29" ht="12" customHeight="1">
      <c r="A169" s="25"/>
      <c r="B169" s="26"/>
      <c r="C169" s="25"/>
      <c r="D169" s="25"/>
      <c r="E169" s="25"/>
      <c r="F169" s="25"/>
      <c r="G169" s="25"/>
      <c r="H169" s="25"/>
      <c r="I169" s="25"/>
      <c r="J169" s="25"/>
      <c r="K169" s="25"/>
      <c r="L169" s="25"/>
      <c r="M169" s="23"/>
      <c r="N169" s="16"/>
      <c r="O169" s="16"/>
      <c r="P169" s="16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12"/>
      <c r="AC169" s="11"/>
    </row>
    <row r="170" spans="1:29" ht="12" customHeight="1">
      <c r="A170" s="25"/>
      <c r="B170" s="26"/>
      <c r="C170" s="25"/>
      <c r="D170" s="25"/>
      <c r="E170" s="25"/>
      <c r="F170" s="25"/>
      <c r="G170" s="25"/>
      <c r="H170" s="25"/>
      <c r="I170" s="25"/>
      <c r="J170" s="25"/>
      <c r="K170" s="25"/>
      <c r="L170" s="25"/>
      <c r="M170" s="23"/>
      <c r="N170" s="16"/>
      <c r="O170" s="16"/>
      <c r="P170" s="16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12"/>
      <c r="AC170" s="11"/>
    </row>
    <row r="171" spans="1:29" ht="12" customHeight="1">
      <c r="A171" s="25"/>
      <c r="B171" s="26"/>
      <c r="C171" s="25"/>
      <c r="D171" s="25"/>
      <c r="E171" s="25"/>
      <c r="F171" s="25"/>
      <c r="G171" s="25"/>
      <c r="H171" s="25"/>
      <c r="I171" s="25"/>
      <c r="J171" s="25"/>
      <c r="K171" s="25"/>
      <c r="L171" s="25"/>
      <c r="M171" s="23"/>
      <c r="N171" s="16"/>
      <c r="O171" s="16"/>
      <c r="P171" s="16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12"/>
      <c r="AC171" s="11"/>
    </row>
    <row r="172" spans="1:29" ht="12" customHeight="1">
      <c r="A172" s="25"/>
      <c r="B172" s="26"/>
      <c r="C172" s="25"/>
      <c r="D172" s="25"/>
      <c r="E172" s="25"/>
      <c r="F172" s="25"/>
      <c r="G172" s="25"/>
      <c r="H172" s="25"/>
      <c r="I172" s="25"/>
      <c r="J172" s="25"/>
      <c r="K172" s="25"/>
      <c r="L172" s="25"/>
      <c r="M172" s="23"/>
      <c r="N172" s="16"/>
      <c r="O172" s="16"/>
      <c r="P172" s="16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12"/>
      <c r="AC172" s="11"/>
    </row>
    <row r="173" spans="1:29" ht="12" customHeight="1">
      <c r="A173" s="25"/>
      <c r="B173" s="26"/>
      <c r="C173" s="25"/>
      <c r="D173" s="25"/>
      <c r="E173" s="25"/>
      <c r="F173" s="25"/>
      <c r="G173" s="25"/>
      <c r="H173" s="25"/>
      <c r="I173" s="25"/>
      <c r="J173" s="25"/>
      <c r="K173" s="25"/>
      <c r="L173" s="25"/>
      <c r="M173" s="23"/>
      <c r="N173" s="16"/>
      <c r="O173" s="16"/>
      <c r="P173" s="16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12"/>
      <c r="AC173" s="11"/>
    </row>
    <row r="174" spans="1:29" ht="12" customHeight="1">
      <c r="A174" s="25"/>
      <c r="B174" s="26"/>
      <c r="C174" s="25"/>
      <c r="D174" s="25"/>
      <c r="E174" s="25"/>
      <c r="F174" s="25"/>
      <c r="G174" s="25"/>
      <c r="H174" s="25"/>
      <c r="I174" s="25"/>
      <c r="J174" s="25"/>
      <c r="K174" s="25"/>
      <c r="L174" s="25"/>
      <c r="M174" s="23"/>
      <c r="N174" s="16"/>
      <c r="O174" s="16"/>
      <c r="P174" s="16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12"/>
      <c r="AC174" s="11"/>
    </row>
    <row r="175" spans="1:29" ht="12" customHeight="1">
      <c r="A175" s="25"/>
      <c r="B175" s="26"/>
      <c r="C175" s="25"/>
      <c r="D175" s="25"/>
      <c r="E175" s="25"/>
      <c r="F175" s="25"/>
      <c r="G175" s="25"/>
      <c r="H175" s="25"/>
      <c r="I175" s="25"/>
      <c r="J175" s="25"/>
      <c r="K175" s="25"/>
      <c r="L175" s="25"/>
      <c r="M175" s="23"/>
      <c r="N175" s="16"/>
      <c r="O175" s="16"/>
      <c r="P175" s="16"/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12"/>
      <c r="AC175" s="11"/>
    </row>
    <row r="176" spans="1:29" ht="12" customHeight="1">
      <c r="A176" s="25"/>
      <c r="B176" s="26"/>
      <c r="C176" s="25"/>
      <c r="D176" s="25"/>
      <c r="E176" s="25"/>
      <c r="F176" s="25"/>
      <c r="G176" s="25"/>
      <c r="H176" s="25"/>
      <c r="I176" s="25"/>
      <c r="J176" s="25"/>
      <c r="K176" s="25"/>
      <c r="L176" s="25"/>
      <c r="M176" s="23"/>
      <c r="N176" s="16"/>
      <c r="O176" s="16"/>
      <c r="P176" s="16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12"/>
      <c r="AC176" s="11"/>
    </row>
    <row r="177" spans="1:29" ht="12" customHeight="1">
      <c r="A177" s="25"/>
      <c r="B177" s="26"/>
      <c r="C177" s="25"/>
      <c r="D177" s="25"/>
      <c r="E177" s="25"/>
      <c r="F177" s="25"/>
      <c r="G177" s="25"/>
      <c r="H177" s="25"/>
      <c r="I177" s="25"/>
      <c r="J177" s="25"/>
      <c r="K177" s="25"/>
      <c r="L177" s="25"/>
      <c r="M177" s="23"/>
      <c r="N177" s="16"/>
      <c r="O177" s="16"/>
      <c r="P177" s="16"/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12"/>
      <c r="AC177" s="11"/>
    </row>
    <row r="178" spans="1:29" ht="12" customHeight="1">
      <c r="A178" s="25"/>
      <c r="B178" s="26"/>
      <c r="C178" s="25"/>
      <c r="D178" s="25"/>
      <c r="E178" s="25"/>
      <c r="F178" s="25"/>
      <c r="G178" s="25"/>
      <c r="H178" s="25"/>
      <c r="I178" s="25"/>
      <c r="J178" s="25"/>
      <c r="K178" s="25"/>
      <c r="L178" s="25"/>
      <c r="M178" s="23"/>
      <c r="N178" s="16"/>
      <c r="O178" s="16"/>
      <c r="P178" s="16"/>
      <c r="Q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  <c r="AB178" s="12"/>
      <c r="AC178" s="11"/>
    </row>
    <row r="179" spans="1:29" ht="12" customHeight="1">
      <c r="A179" s="12"/>
      <c r="B179" s="13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6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1"/>
    </row>
    <row r="180" spans="1:29" ht="12" customHeight="1">
      <c r="A180" s="12"/>
      <c r="B180" s="13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6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1"/>
    </row>
    <row r="181" spans="1:29" ht="12" customHeight="1">
      <c r="A181" s="12"/>
      <c r="B181" s="13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6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1"/>
    </row>
    <row r="182" spans="1:29" ht="12" customHeight="1">
      <c r="A182" s="12"/>
      <c r="B182" s="13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6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1"/>
    </row>
    <row r="183" spans="1:29" ht="12" customHeight="1">
      <c r="A183" s="12"/>
      <c r="B183" s="13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6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1"/>
    </row>
    <row r="184" spans="1:29" ht="12" customHeight="1">
      <c r="A184" s="12"/>
      <c r="B184" s="13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6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1"/>
    </row>
    <row r="185" spans="1:29" ht="12" customHeight="1">
      <c r="A185" s="12"/>
      <c r="B185" s="13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6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1"/>
    </row>
    <row r="186" spans="1:29" ht="12" customHeight="1">
      <c r="A186" s="12"/>
      <c r="B186" s="13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6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1"/>
    </row>
    <row r="187" spans="1:29" ht="12" customHeight="1">
      <c r="A187" s="12"/>
      <c r="B187" s="13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6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1"/>
    </row>
    <row r="188" spans="1:29" ht="12" customHeight="1">
      <c r="A188" s="12"/>
      <c r="B188" s="13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6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1"/>
    </row>
    <row r="189" spans="1:29" ht="12" customHeight="1">
      <c r="A189" s="12"/>
      <c r="B189" s="13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6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1"/>
    </row>
    <row r="190" spans="1:29" ht="12" customHeight="1">
      <c r="A190" s="12"/>
      <c r="B190" s="13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6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1"/>
    </row>
    <row r="191" spans="1:29" ht="12" customHeight="1">
      <c r="A191" s="12"/>
      <c r="B191" s="13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6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1"/>
    </row>
    <row r="192" spans="1:29" ht="12" customHeight="1">
      <c r="A192" s="12"/>
      <c r="B192" s="13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6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1"/>
    </row>
    <row r="193" spans="1:29" ht="12" customHeight="1">
      <c r="A193" s="12"/>
      <c r="B193" s="13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6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1"/>
    </row>
    <row r="194" spans="1:29" ht="12" customHeight="1">
      <c r="A194" s="12"/>
      <c r="B194" s="13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6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1"/>
    </row>
    <row r="195" spans="1:29" ht="12" customHeight="1">
      <c r="A195" s="12"/>
      <c r="B195" s="13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6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1"/>
    </row>
    <row r="196" spans="1:29" ht="12" customHeight="1">
      <c r="A196" s="12"/>
      <c r="B196" s="13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6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1"/>
    </row>
    <row r="197" spans="1:29" ht="12" customHeight="1">
      <c r="A197" s="12"/>
      <c r="B197" s="13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6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1"/>
    </row>
    <row r="198" spans="1:29" ht="12" customHeight="1">
      <c r="A198" s="12"/>
      <c r="B198" s="13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6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1"/>
    </row>
    <row r="199" spans="1:29" ht="12" customHeight="1">
      <c r="A199" s="12"/>
      <c r="B199" s="13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6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1"/>
    </row>
    <row r="200" spans="1:29" ht="12" customHeight="1">
      <c r="A200" s="12"/>
      <c r="B200" s="13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6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1"/>
    </row>
    <row r="201" spans="1:29" ht="12" customHeight="1">
      <c r="A201" s="12"/>
      <c r="B201" s="13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6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1"/>
    </row>
    <row r="202" spans="1:29" ht="12" customHeight="1">
      <c r="A202" s="12"/>
      <c r="B202" s="13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6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1"/>
    </row>
    <row r="203" spans="1:29" ht="12" customHeight="1">
      <c r="A203" s="12"/>
      <c r="B203" s="13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6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1"/>
    </row>
    <row r="204" spans="1:29" ht="12" customHeight="1">
      <c r="A204" s="12"/>
      <c r="B204" s="13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6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1"/>
    </row>
    <row r="205" spans="1:29" ht="12" customHeight="1">
      <c r="A205" s="12"/>
      <c r="B205" s="13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6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1"/>
    </row>
    <row r="206" spans="1:29" ht="12" customHeight="1">
      <c r="A206" s="12"/>
      <c r="B206" s="13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6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1"/>
    </row>
    <row r="207" spans="1:29" ht="12" customHeight="1">
      <c r="A207" s="12"/>
      <c r="B207" s="13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6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1"/>
    </row>
    <row r="208" spans="1:29" ht="12" customHeight="1">
      <c r="A208" s="12"/>
      <c r="B208" s="13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6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1"/>
    </row>
    <row r="209" spans="1:29" ht="12" customHeight="1">
      <c r="A209" s="12"/>
      <c r="B209" s="13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6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1"/>
    </row>
    <row r="210" spans="1:29" ht="12" customHeight="1">
      <c r="A210" s="12"/>
      <c r="B210" s="13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6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1"/>
    </row>
    <row r="211" spans="1:29" ht="12" customHeight="1">
      <c r="A211" s="12"/>
      <c r="B211" s="13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6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1"/>
    </row>
    <row r="212" spans="1:29" ht="12" customHeight="1">
      <c r="A212" s="12"/>
      <c r="B212" s="13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6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1"/>
    </row>
    <row r="213" spans="1:29" ht="12" customHeight="1">
      <c r="A213" s="12"/>
      <c r="B213" s="13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6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1"/>
    </row>
    <row r="214" spans="1:29" ht="12" customHeight="1">
      <c r="A214" s="12"/>
      <c r="B214" s="13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6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1"/>
    </row>
    <row r="215" spans="1:29" ht="12" customHeight="1">
      <c r="A215" s="12"/>
      <c r="B215" s="13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6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1"/>
    </row>
    <row r="216" spans="1:29" ht="12" customHeight="1">
      <c r="A216" s="12"/>
      <c r="B216" s="13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6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1"/>
    </row>
    <row r="217" spans="1:29" ht="12" customHeight="1">
      <c r="A217" s="12"/>
      <c r="B217" s="13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6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1"/>
    </row>
    <row r="218" spans="1:29" ht="12" customHeight="1">
      <c r="A218" s="12"/>
      <c r="B218" s="13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6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1"/>
    </row>
    <row r="219" spans="1:29" ht="12" customHeight="1">
      <c r="A219" s="12"/>
      <c r="B219" s="13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6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1"/>
    </row>
    <row r="220" spans="1:29" ht="12" customHeight="1">
      <c r="A220" s="12"/>
      <c r="B220" s="13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6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1"/>
    </row>
    <row r="221" spans="1:29" ht="12" customHeight="1">
      <c r="A221" s="12"/>
      <c r="B221" s="13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6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1"/>
    </row>
    <row r="222" spans="1:29" ht="12" customHeight="1">
      <c r="A222" s="12"/>
      <c r="B222" s="13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6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1"/>
    </row>
    <row r="223" spans="1:29" ht="12" customHeight="1">
      <c r="A223" s="12"/>
      <c r="B223" s="13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6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1"/>
    </row>
    <row r="224" spans="1:29" ht="12" customHeight="1">
      <c r="A224" s="12"/>
      <c r="B224" s="13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6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1"/>
    </row>
    <row r="225" spans="1:29" ht="12" customHeight="1">
      <c r="A225" s="12"/>
      <c r="B225" s="13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6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1"/>
    </row>
    <row r="226" spans="1:29" ht="12" customHeight="1">
      <c r="A226" s="12"/>
      <c r="B226" s="13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6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1"/>
    </row>
    <row r="227" spans="1:29" ht="12" customHeight="1">
      <c r="A227" s="12"/>
      <c r="B227" s="13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6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1"/>
    </row>
    <row r="228" spans="1:29" ht="12" customHeight="1">
      <c r="A228" s="12"/>
      <c r="B228" s="13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6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1"/>
    </row>
    <row r="229" spans="1:29" ht="12" customHeight="1">
      <c r="A229" s="12"/>
      <c r="B229" s="13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6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1"/>
    </row>
    <row r="230" spans="1:29" ht="12" customHeight="1">
      <c r="A230" s="12"/>
      <c r="B230" s="13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6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1"/>
    </row>
    <row r="231" spans="1:29" ht="12" customHeight="1">
      <c r="A231" s="12"/>
      <c r="B231" s="13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6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1"/>
    </row>
  </sheetData>
  <mergeCells count="11">
    <mergeCell ref="A24:A31"/>
    <mergeCell ref="A8:A15"/>
    <mergeCell ref="A16:A23"/>
    <mergeCell ref="C7:L7"/>
    <mergeCell ref="R7:AA7"/>
    <mergeCell ref="N7:P7"/>
    <mergeCell ref="N5:P5"/>
    <mergeCell ref="A3:AB3"/>
    <mergeCell ref="A1:AB1"/>
    <mergeCell ref="A2:AB2"/>
    <mergeCell ref="B5:E5"/>
  </mergeCells>
  <printOptions horizontalCentered="1" verticalCentered="1"/>
  <pageMargins left="0.70866141732283472" right="0.70866141732283472" top="0.74803149606299213" bottom="0.74803149606299213" header="0" footer="0"/>
  <pageSetup scale="7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0"/>
  <sheetViews>
    <sheetView zoomScale="120" zoomScaleNormal="120" workbookViewId="0">
      <selection activeCell="P7" sqref="P7"/>
    </sheetView>
  </sheetViews>
  <sheetFormatPr defaultColWidth="14.453125" defaultRowHeight="15" customHeight="1"/>
  <cols>
    <col min="1" max="1" width="9" customWidth="1"/>
    <col min="2" max="2" width="5.81640625" customWidth="1"/>
    <col min="3" max="3" width="24.7265625" customWidth="1"/>
    <col min="4" max="11" width="5.453125" customWidth="1"/>
    <col min="12" max="18" width="8" customWidth="1"/>
  </cols>
  <sheetData>
    <row r="1" spans="1:18" ht="23.25" customHeight="1">
      <c r="A1" s="133" t="s">
        <v>20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2"/>
      <c r="N1" s="12"/>
      <c r="O1" s="12"/>
      <c r="P1" s="12"/>
      <c r="Q1" s="12"/>
      <c r="R1" s="12"/>
    </row>
    <row r="2" spans="1:18" ht="24.75" customHeight="1">
      <c r="A2" s="135" t="str">
        <f>'Tab Prim Fase'!A2:AB2</f>
        <v>BRASILEIRÃO 2023</v>
      </c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2"/>
      <c r="N2" s="12"/>
      <c r="O2" s="12"/>
      <c r="P2" s="12"/>
      <c r="Q2" s="12"/>
      <c r="R2" s="12"/>
    </row>
    <row r="3" spans="1:18" ht="18" customHeight="1">
      <c r="A3" s="137" t="s">
        <v>27</v>
      </c>
      <c r="B3" s="114"/>
      <c r="C3" s="114"/>
      <c r="D3" s="114"/>
      <c r="E3" s="114"/>
      <c r="F3" s="114"/>
      <c r="G3" s="114"/>
      <c r="H3" s="114"/>
      <c r="I3" s="114"/>
      <c r="J3" s="114"/>
      <c r="K3" s="114"/>
      <c r="L3" s="114"/>
      <c r="M3" s="12"/>
      <c r="N3" s="12"/>
      <c r="O3" s="12"/>
      <c r="P3" s="12"/>
      <c r="Q3" s="12"/>
      <c r="R3" s="12"/>
    </row>
    <row r="4" spans="1:18" ht="18" customHeight="1">
      <c r="A4" s="12"/>
      <c r="B4" s="13"/>
      <c r="C4" s="13"/>
      <c r="D4" s="13"/>
      <c r="E4" s="13"/>
      <c r="F4" s="13"/>
      <c r="G4" s="13"/>
      <c r="H4" s="13"/>
      <c r="I4" s="13"/>
      <c r="J4" s="13"/>
      <c r="K4" s="13"/>
      <c r="L4" s="27"/>
      <c r="M4" s="12"/>
      <c r="N4" s="28"/>
      <c r="O4" s="12"/>
      <c r="P4" s="12"/>
      <c r="Q4" s="12"/>
      <c r="R4" s="12"/>
    </row>
    <row r="5" spans="1:18" ht="18" customHeight="1">
      <c r="A5" s="29" t="s">
        <v>28</v>
      </c>
      <c r="B5" s="29" t="s">
        <v>29</v>
      </c>
      <c r="C5" s="29" t="s">
        <v>0</v>
      </c>
      <c r="D5" s="29" t="s">
        <v>30</v>
      </c>
      <c r="E5" s="29" t="s">
        <v>1</v>
      </c>
      <c r="F5" s="29" t="s">
        <v>2</v>
      </c>
      <c r="G5" s="29" t="s">
        <v>3</v>
      </c>
      <c r="H5" s="29" t="s">
        <v>31</v>
      </c>
      <c r="I5" s="29" t="s">
        <v>5</v>
      </c>
      <c r="J5" s="29" t="s">
        <v>32</v>
      </c>
      <c r="K5" s="29" t="s">
        <v>33</v>
      </c>
      <c r="L5" s="30" t="s">
        <v>34</v>
      </c>
      <c r="M5" s="12"/>
      <c r="N5" s="12"/>
      <c r="O5" s="12"/>
      <c r="P5" s="12"/>
      <c r="Q5" s="12"/>
      <c r="R5" s="12"/>
    </row>
    <row r="6" spans="1:18" ht="18" customHeight="1">
      <c r="A6" s="130" t="s">
        <v>35</v>
      </c>
      <c r="B6" s="31" t="s">
        <v>36</v>
      </c>
      <c r="C6" s="31" t="str">
        <f ca="1">INDIRECT(Auxiliar!W2)</f>
        <v>CRUZEIRO</v>
      </c>
      <c r="D6" s="31">
        <f ca="1">E6+F6+G6</f>
        <v>2</v>
      </c>
      <c r="E6" s="31">
        <f ca="1">INDIRECT(Auxiliar!X2)</f>
        <v>2</v>
      </c>
      <c r="F6" s="31">
        <f ca="1">INDIRECT(Auxiliar!Y2)</f>
        <v>0</v>
      </c>
      <c r="G6" s="31">
        <f ca="1">INDIRECT(Auxiliar!Z2)</f>
        <v>0</v>
      </c>
      <c r="H6" s="31">
        <f ca="1">INDIRECT(Auxiliar!AA2)</f>
        <v>5</v>
      </c>
      <c r="I6" s="31">
        <f ca="1">INDIRECT(Auxiliar!AB2)</f>
        <v>1</v>
      </c>
      <c r="J6" s="31">
        <f ca="1">H6-I6</f>
        <v>4</v>
      </c>
      <c r="K6" s="32">
        <f ca="1">(3*E6)+F6</f>
        <v>6</v>
      </c>
      <c r="L6" s="33">
        <f ca="1">IF(ISERR((K6/(D6*3))),0,((K6/(D6*3))))</f>
        <v>1</v>
      </c>
      <c r="M6" s="12"/>
      <c r="N6" s="12"/>
      <c r="O6" s="1"/>
      <c r="P6" s="1"/>
      <c r="Q6" s="1"/>
      <c r="R6" s="1"/>
    </row>
    <row r="7" spans="1:18" ht="18" customHeight="1">
      <c r="A7" s="131"/>
      <c r="B7" s="31" t="s">
        <v>37</v>
      </c>
      <c r="C7" s="31" t="str">
        <f ca="1">INDIRECT(Auxiliar!W3)</f>
        <v>SÃO PAULO</v>
      </c>
      <c r="D7" s="31">
        <f ca="1">E7+F7+G7</f>
        <v>2</v>
      </c>
      <c r="E7" s="31">
        <f ca="1">INDIRECT(Auxiliar!X3)</f>
        <v>1</v>
      </c>
      <c r="F7" s="31">
        <f ca="1">INDIRECT(Auxiliar!Y3)</f>
        <v>0</v>
      </c>
      <c r="G7" s="31">
        <f ca="1">INDIRECT(Auxiliar!Z3)</f>
        <v>1</v>
      </c>
      <c r="H7" s="31">
        <f ca="1">INDIRECT(Auxiliar!AA3)</f>
        <v>5</v>
      </c>
      <c r="I7" s="31">
        <f ca="1">INDIRECT(Auxiliar!AB3)</f>
        <v>2</v>
      </c>
      <c r="J7" s="31">
        <f ca="1">H7-I7</f>
        <v>3</v>
      </c>
      <c r="K7" s="32">
        <f ca="1">(3*E7)+F7</f>
        <v>3</v>
      </c>
      <c r="L7" s="33">
        <f ca="1">IF(ISERR((K7/(D7*3))),0,((K7/(D7*3))))</f>
        <v>0.5</v>
      </c>
      <c r="M7" s="12"/>
      <c r="N7" s="12"/>
      <c r="O7" s="1"/>
      <c r="P7" s="1"/>
      <c r="Q7" s="1"/>
      <c r="R7" s="1"/>
    </row>
    <row r="8" spans="1:18" ht="18" customHeight="1">
      <c r="A8" s="132"/>
      <c r="B8" s="31" t="s">
        <v>38</v>
      </c>
      <c r="C8" s="31" t="str">
        <f ca="1">INDIRECT(Auxiliar!W4)</f>
        <v>INTERNACIONAL</v>
      </c>
      <c r="D8" s="31">
        <f ca="1">E8+F8+G8</f>
        <v>2</v>
      </c>
      <c r="E8" s="31">
        <f ca="1">INDIRECT(Auxiliar!X4)</f>
        <v>0</v>
      </c>
      <c r="F8" s="31">
        <f ca="1">INDIRECT(Auxiliar!Y4)</f>
        <v>0</v>
      </c>
      <c r="G8" s="31">
        <f ca="1">INDIRECT(Auxiliar!Z4)</f>
        <v>2</v>
      </c>
      <c r="H8" s="31">
        <f ca="1">INDIRECT(Auxiliar!AA4)</f>
        <v>0</v>
      </c>
      <c r="I8" s="31">
        <f ca="1">INDIRECT(Auxiliar!AB4)</f>
        <v>7</v>
      </c>
      <c r="J8" s="31">
        <f ca="1">H8-I8</f>
        <v>-7</v>
      </c>
      <c r="K8" s="32">
        <f ca="1">(3*E8)+F8</f>
        <v>0</v>
      </c>
      <c r="L8" s="33">
        <f ca="1">IF(ISERR((K8/(D8*3))),0,((K8/(D8*3))))</f>
        <v>0</v>
      </c>
      <c r="M8" s="12"/>
      <c r="N8" s="12"/>
      <c r="O8" s="1"/>
      <c r="P8" s="1"/>
      <c r="Q8" s="1"/>
      <c r="R8" s="1"/>
    </row>
    <row r="9" spans="1:18" ht="18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3"/>
      <c r="L9" s="34"/>
      <c r="M9" s="12"/>
      <c r="N9" s="12"/>
      <c r="O9" s="12"/>
      <c r="P9" s="12"/>
      <c r="Q9" s="12"/>
      <c r="R9" s="12"/>
    </row>
    <row r="10" spans="1:18" ht="18" customHeight="1">
      <c r="A10" s="29" t="s">
        <v>28</v>
      </c>
      <c r="B10" s="29" t="s">
        <v>29</v>
      </c>
      <c r="C10" s="29" t="s">
        <v>0</v>
      </c>
      <c r="D10" s="29" t="s">
        <v>30</v>
      </c>
      <c r="E10" s="29" t="s">
        <v>1</v>
      </c>
      <c r="F10" s="29" t="s">
        <v>2</v>
      </c>
      <c r="G10" s="29" t="s">
        <v>3</v>
      </c>
      <c r="H10" s="29" t="s">
        <v>31</v>
      </c>
      <c r="I10" s="29" t="s">
        <v>5</v>
      </c>
      <c r="J10" s="29" t="s">
        <v>32</v>
      </c>
      <c r="K10" s="29" t="s">
        <v>33</v>
      </c>
      <c r="L10" s="30" t="s">
        <v>34</v>
      </c>
      <c r="M10" s="12"/>
      <c r="N10" s="12"/>
      <c r="O10" s="12"/>
      <c r="P10" s="12"/>
      <c r="Q10" s="12"/>
      <c r="R10" s="12"/>
    </row>
    <row r="11" spans="1:18" ht="18" customHeight="1">
      <c r="A11" s="130" t="s">
        <v>39</v>
      </c>
      <c r="B11" s="31" t="s">
        <v>36</v>
      </c>
      <c r="C11" s="31" t="str">
        <f ca="1">INDIRECT(Auxiliar!W7)</f>
        <v>PONTE PRETA</v>
      </c>
      <c r="D11" s="31">
        <f ca="1">E11+F11+G11</f>
        <v>2</v>
      </c>
      <c r="E11" s="31">
        <f ca="1">INDIRECT(Auxiliar!X7)</f>
        <v>1</v>
      </c>
      <c r="F11" s="31">
        <f ca="1">INDIRECT(Auxiliar!Y7)</f>
        <v>1</v>
      </c>
      <c r="G11" s="31">
        <f ca="1">INDIRECT(Auxiliar!Z7)</f>
        <v>0</v>
      </c>
      <c r="H11" s="31">
        <f ca="1">INDIRECT(Auxiliar!AA7)</f>
        <v>3</v>
      </c>
      <c r="I11" s="31">
        <f ca="1">INDIRECT(Auxiliar!AB7)</f>
        <v>1</v>
      </c>
      <c r="J11" s="31">
        <f ca="1">H11-I11</f>
        <v>2</v>
      </c>
      <c r="K11" s="32">
        <f ca="1">(3*E11)+F11</f>
        <v>4</v>
      </c>
      <c r="L11" s="33">
        <f ca="1">IF(ISERR((K11/(D11*3))),0,((K11/(D11*3))))</f>
        <v>0.66666666666666663</v>
      </c>
      <c r="M11" s="12"/>
      <c r="N11" s="12"/>
      <c r="O11" s="12"/>
      <c r="P11" s="12"/>
      <c r="Q11" s="12"/>
      <c r="R11" s="12"/>
    </row>
    <row r="12" spans="1:18" ht="18" customHeight="1">
      <c r="A12" s="131"/>
      <c r="B12" s="31" t="s">
        <v>37</v>
      </c>
      <c r="C12" s="31" t="str">
        <f ca="1">INDIRECT(Auxiliar!W8)</f>
        <v>R. B. BRAGANTINO</v>
      </c>
      <c r="D12" s="31">
        <f ca="1">E12+F12+G12</f>
        <v>2</v>
      </c>
      <c r="E12" s="31">
        <f ca="1">INDIRECT(Auxiliar!X8)</f>
        <v>1</v>
      </c>
      <c r="F12" s="31">
        <f ca="1">INDIRECT(Auxiliar!Y8)</f>
        <v>1</v>
      </c>
      <c r="G12" s="31">
        <f ca="1">INDIRECT(Auxiliar!Z8)</f>
        <v>0</v>
      </c>
      <c r="H12" s="31">
        <f ca="1">INDIRECT(Auxiliar!AA8)</f>
        <v>2</v>
      </c>
      <c r="I12" s="31">
        <f ca="1">INDIRECT(Auxiliar!AB8)</f>
        <v>1</v>
      </c>
      <c r="J12" s="31">
        <f ca="1">H12-I12</f>
        <v>1</v>
      </c>
      <c r="K12" s="32">
        <f ca="1">(3*E12)+F12</f>
        <v>4</v>
      </c>
      <c r="L12" s="33">
        <f ca="1">IF(ISERR((K12/(D12*3))),0,((K12/(D12*3))))</f>
        <v>0.66666666666666663</v>
      </c>
      <c r="M12" s="12"/>
      <c r="N12" s="12"/>
      <c r="O12" s="12"/>
      <c r="P12" s="12"/>
      <c r="Q12" s="12"/>
      <c r="R12" s="12"/>
    </row>
    <row r="13" spans="1:18" ht="18" customHeight="1">
      <c r="A13" s="132"/>
      <c r="B13" s="31" t="s">
        <v>38</v>
      </c>
      <c r="C13" s="31" t="str">
        <f ca="1">INDIRECT(Auxiliar!W9)</f>
        <v>GRÊMIO</v>
      </c>
      <c r="D13" s="31">
        <f ca="1">E13+F13+G13</f>
        <v>2</v>
      </c>
      <c r="E13" s="31">
        <f ca="1">INDIRECT(Auxiliar!X9)</f>
        <v>0</v>
      </c>
      <c r="F13" s="31">
        <f ca="1">INDIRECT(Auxiliar!Y9)</f>
        <v>0</v>
      </c>
      <c r="G13" s="31">
        <f ca="1">INDIRECT(Auxiliar!Z9)</f>
        <v>2</v>
      </c>
      <c r="H13" s="31">
        <f ca="1">INDIRECT(Auxiliar!AA9)</f>
        <v>0</v>
      </c>
      <c r="I13" s="31">
        <f ca="1">INDIRECT(Auxiliar!AB9)</f>
        <v>3</v>
      </c>
      <c r="J13" s="31">
        <f ca="1">H13-I13</f>
        <v>-3</v>
      </c>
      <c r="K13" s="32">
        <f ca="1">(3*E13)+F13</f>
        <v>0</v>
      </c>
      <c r="L13" s="33">
        <f ca="1">IF(ISERR((K13/(D13*3))),0,((K13/(D13*3))))</f>
        <v>0</v>
      </c>
      <c r="M13" s="12"/>
      <c r="N13" s="12"/>
      <c r="O13" s="12"/>
      <c r="P13" s="12"/>
      <c r="Q13" s="12"/>
      <c r="R13" s="12"/>
    </row>
    <row r="14" spans="1:18" ht="18" customHeight="1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</row>
    <row r="15" spans="1:18" ht="18" customHeight="1">
      <c r="A15" s="29" t="s">
        <v>28</v>
      </c>
      <c r="B15" s="29" t="s">
        <v>29</v>
      </c>
      <c r="C15" s="29" t="s">
        <v>0</v>
      </c>
      <c r="D15" s="29" t="s">
        <v>30</v>
      </c>
      <c r="E15" s="29" t="s">
        <v>1</v>
      </c>
      <c r="F15" s="29" t="s">
        <v>2</v>
      </c>
      <c r="G15" s="29" t="s">
        <v>3</v>
      </c>
      <c r="H15" s="29" t="s">
        <v>31</v>
      </c>
      <c r="I15" s="29" t="s">
        <v>5</v>
      </c>
      <c r="J15" s="29" t="s">
        <v>32</v>
      </c>
      <c r="K15" s="29" t="s">
        <v>33</v>
      </c>
      <c r="L15" s="30" t="s">
        <v>34</v>
      </c>
      <c r="M15" s="12"/>
      <c r="N15" s="12"/>
      <c r="O15" s="12"/>
      <c r="P15" s="12"/>
      <c r="Q15" s="12"/>
      <c r="R15" s="12"/>
    </row>
    <row r="16" spans="1:18" ht="18" customHeight="1">
      <c r="A16" s="130" t="s">
        <v>40</v>
      </c>
      <c r="B16" s="31" t="s">
        <v>36</v>
      </c>
      <c r="C16" s="31" t="str">
        <f ca="1">INDIRECT(Auxiliar!W12)</f>
        <v>MIRASSOL</v>
      </c>
      <c r="D16" s="31">
        <f ca="1">E16+F16+G16</f>
        <v>2</v>
      </c>
      <c r="E16" s="31">
        <f ca="1">INDIRECT(Auxiliar!X12)</f>
        <v>2</v>
      </c>
      <c r="F16" s="31">
        <f ca="1">INDIRECT(Auxiliar!Y12)</f>
        <v>0</v>
      </c>
      <c r="G16" s="31">
        <f ca="1">INDIRECT(Auxiliar!Z12)</f>
        <v>0</v>
      </c>
      <c r="H16" s="31">
        <f ca="1">INDIRECT(Auxiliar!AA12)</f>
        <v>5</v>
      </c>
      <c r="I16" s="31">
        <f ca="1">INDIRECT(Auxiliar!AB12)</f>
        <v>0</v>
      </c>
      <c r="J16" s="31">
        <f ca="1">H16-I16</f>
        <v>5</v>
      </c>
      <c r="K16" s="32">
        <f ca="1">(3*E16)+F16</f>
        <v>6</v>
      </c>
      <c r="L16" s="33">
        <f ca="1">IF(ISERR((K16/(D16*3))),0,((K16/(D16*3))))</f>
        <v>1</v>
      </c>
      <c r="M16" s="12"/>
      <c r="N16" s="12"/>
      <c r="O16" s="12"/>
      <c r="P16" s="12"/>
      <c r="Q16" s="12"/>
      <c r="R16" s="12"/>
    </row>
    <row r="17" spans="1:18" ht="18" customHeight="1">
      <c r="A17" s="131"/>
      <c r="B17" s="31" t="s">
        <v>37</v>
      </c>
      <c r="C17" s="31" t="str">
        <f ca="1">INDIRECT(Auxiliar!W13)</f>
        <v>VASCO DA GAMA</v>
      </c>
      <c r="D17" s="31">
        <f ca="1">E17+F17+G17</f>
        <v>2</v>
      </c>
      <c r="E17" s="31">
        <f ca="1">INDIRECT(Auxiliar!X13)</f>
        <v>1</v>
      </c>
      <c r="F17" s="31">
        <f ca="1">INDIRECT(Auxiliar!Y13)</f>
        <v>0</v>
      </c>
      <c r="G17" s="31">
        <f ca="1">INDIRECT(Auxiliar!Z13)</f>
        <v>1</v>
      </c>
      <c r="H17" s="31">
        <f ca="1">INDIRECT(Auxiliar!AA13)</f>
        <v>1</v>
      </c>
      <c r="I17" s="31">
        <f ca="1">INDIRECT(Auxiliar!AB13)</f>
        <v>1</v>
      </c>
      <c r="J17" s="31">
        <f ca="1">H17-I17</f>
        <v>0</v>
      </c>
      <c r="K17" s="32">
        <f ca="1">(3*E17)+F17</f>
        <v>3</v>
      </c>
      <c r="L17" s="33">
        <f ca="1">IF(ISERR((K17/(D17*3))),0,((K17/(D17*3))))</f>
        <v>0.5</v>
      </c>
      <c r="M17" s="12"/>
      <c r="N17" s="12"/>
      <c r="O17" s="12"/>
      <c r="P17" s="12"/>
      <c r="Q17" s="12"/>
      <c r="R17" s="12"/>
    </row>
    <row r="18" spans="1:18" ht="18" customHeight="1">
      <c r="A18" s="132"/>
      <c r="B18" s="31" t="s">
        <v>38</v>
      </c>
      <c r="C18" s="31" t="str">
        <f ca="1">INDIRECT(Auxiliar!W14)</f>
        <v>AMÉRICA-MG</v>
      </c>
      <c r="D18" s="31">
        <f ca="1">E18+F18+G18</f>
        <v>2</v>
      </c>
      <c r="E18" s="31">
        <f ca="1">INDIRECT(Auxiliar!X14)</f>
        <v>0</v>
      </c>
      <c r="F18" s="31">
        <f ca="1">INDIRECT(Auxiliar!Y14)</f>
        <v>0</v>
      </c>
      <c r="G18" s="31">
        <f ca="1">INDIRECT(Auxiliar!Z14)</f>
        <v>2</v>
      </c>
      <c r="H18" s="31">
        <f ca="1">INDIRECT(Auxiliar!AA14)</f>
        <v>0</v>
      </c>
      <c r="I18" s="31">
        <f ca="1">INDIRECT(Auxiliar!AB14)</f>
        <v>5</v>
      </c>
      <c r="J18" s="31">
        <f ca="1">H18-I18</f>
        <v>-5</v>
      </c>
      <c r="K18" s="32">
        <f ca="1">(3*E18)+F18</f>
        <v>0</v>
      </c>
      <c r="L18" s="33">
        <f ca="1">IF(ISERR((K18/(D18*3))),0,((K18/(D18*3))))</f>
        <v>0</v>
      </c>
      <c r="M18" s="12"/>
      <c r="N18" s="12"/>
      <c r="O18" s="12"/>
      <c r="P18" s="12"/>
      <c r="Q18" s="12"/>
      <c r="R18" s="12"/>
    </row>
    <row r="19" spans="1:18" ht="18" customHeight="1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</row>
    <row r="20" spans="1:18" ht="18" customHeight="1">
      <c r="A20" s="29" t="s">
        <v>28</v>
      </c>
      <c r="B20" s="29" t="s">
        <v>29</v>
      </c>
      <c r="C20" s="29" t="s">
        <v>0</v>
      </c>
      <c r="D20" s="29" t="s">
        <v>30</v>
      </c>
      <c r="E20" s="29" t="s">
        <v>1</v>
      </c>
      <c r="F20" s="29" t="s">
        <v>2</v>
      </c>
      <c r="G20" s="29" t="s">
        <v>3</v>
      </c>
      <c r="H20" s="29" t="s">
        <v>31</v>
      </c>
      <c r="I20" s="29" t="s">
        <v>5</v>
      </c>
      <c r="J20" s="29" t="s">
        <v>32</v>
      </c>
      <c r="K20" s="29" t="s">
        <v>33</v>
      </c>
      <c r="L20" s="30" t="s">
        <v>34</v>
      </c>
      <c r="M20" s="12"/>
      <c r="N20" s="12"/>
      <c r="O20" s="12"/>
      <c r="P20" s="12"/>
      <c r="Q20" s="12"/>
      <c r="R20" s="12"/>
    </row>
    <row r="21" spans="1:18" ht="18" customHeight="1">
      <c r="A21" s="130" t="s">
        <v>3</v>
      </c>
      <c r="B21" s="31" t="s">
        <v>36</v>
      </c>
      <c r="C21" s="31" t="str">
        <f ca="1">INDIRECT(Auxiliar!W17)</f>
        <v>SANTOS</v>
      </c>
      <c r="D21" s="31">
        <f ca="1">E21+F21+G21</f>
        <v>2</v>
      </c>
      <c r="E21" s="31">
        <f ca="1">INDIRECT(Auxiliar!X17)</f>
        <v>2</v>
      </c>
      <c r="F21" s="31">
        <f ca="1">INDIRECT(Auxiliar!Y17)</f>
        <v>0</v>
      </c>
      <c r="G21" s="31">
        <f ca="1">INDIRECT(Auxiliar!Z17)</f>
        <v>0</v>
      </c>
      <c r="H21" s="31">
        <f ca="1">INDIRECT(Auxiliar!AA17)</f>
        <v>3</v>
      </c>
      <c r="I21" s="31">
        <f ca="1">INDIRECT(Auxiliar!AB17)</f>
        <v>0</v>
      </c>
      <c r="J21" s="31">
        <f ca="1">H21-I21</f>
        <v>3</v>
      </c>
      <c r="K21" s="32">
        <f ca="1">(3*E21)+F21</f>
        <v>6</v>
      </c>
      <c r="L21" s="33">
        <f ca="1">IF(ISERR((K21/(D21*3))),0,((K21/(D21*3))))</f>
        <v>1</v>
      </c>
      <c r="M21" s="12"/>
      <c r="N21" s="12"/>
      <c r="O21" s="12"/>
      <c r="P21" s="12"/>
      <c r="Q21" s="12"/>
      <c r="R21" s="12"/>
    </row>
    <row r="22" spans="1:18" ht="18" customHeight="1">
      <c r="A22" s="131"/>
      <c r="B22" s="31" t="s">
        <v>37</v>
      </c>
      <c r="C22" s="31" t="str">
        <f ca="1">INDIRECT(Auxiliar!W18)</f>
        <v>SPORT RECIFE</v>
      </c>
      <c r="D22" s="31">
        <f ca="1">E22+F22+G22</f>
        <v>2</v>
      </c>
      <c r="E22" s="31">
        <f ca="1">INDIRECT(Auxiliar!X18)</f>
        <v>1</v>
      </c>
      <c r="F22" s="31">
        <f ca="1">INDIRECT(Auxiliar!Y18)</f>
        <v>0</v>
      </c>
      <c r="G22" s="31">
        <f ca="1">INDIRECT(Auxiliar!Z18)</f>
        <v>1</v>
      </c>
      <c r="H22" s="31">
        <f ca="1">INDIRECT(Auxiliar!AA18)</f>
        <v>1</v>
      </c>
      <c r="I22" s="31">
        <f ca="1">INDIRECT(Auxiliar!AB18)</f>
        <v>2</v>
      </c>
      <c r="J22" s="31">
        <f ca="1">H22-I22</f>
        <v>-1</v>
      </c>
      <c r="K22" s="32">
        <f ca="1">(3*E22)+F22</f>
        <v>3</v>
      </c>
      <c r="L22" s="33">
        <f ca="1">IF(ISERR((K22/(D22*3))),0,((K22/(D22*3))))</f>
        <v>0.5</v>
      </c>
      <c r="M22" s="12"/>
      <c r="N22" s="12"/>
      <c r="O22" s="12"/>
      <c r="P22" s="12"/>
      <c r="Q22" s="12"/>
      <c r="R22" s="12"/>
    </row>
    <row r="23" spans="1:18" ht="18" customHeight="1">
      <c r="A23" s="132"/>
      <c r="B23" s="31" t="s">
        <v>38</v>
      </c>
      <c r="C23" s="31" t="str">
        <f ca="1">INDIRECT(Auxiliar!W19)</f>
        <v>AVAÍ</v>
      </c>
      <c r="D23" s="31">
        <f ca="1">E23+F23+G23</f>
        <v>2</v>
      </c>
      <c r="E23" s="31">
        <f ca="1">INDIRECT(Auxiliar!X19)</f>
        <v>0</v>
      </c>
      <c r="F23" s="31">
        <f ca="1">INDIRECT(Auxiliar!Y19)</f>
        <v>0</v>
      </c>
      <c r="G23" s="31">
        <f ca="1">INDIRECT(Auxiliar!Z19)</f>
        <v>2</v>
      </c>
      <c r="H23" s="31">
        <f ca="1">INDIRECT(Auxiliar!AA19)</f>
        <v>0</v>
      </c>
      <c r="I23" s="31">
        <f ca="1">INDIRECT(Auxiliar!AB19)</f>
        <v>2</v>
      </c>
      <c r="J23" s="31">
        <f ca="1">H23-I23</f>
        <v>-2</v>
      </c>
      <c r="K23" s="32">
        <f ca="1">(3*E23)+F23</f>
        <v>0</v>
      </c>
      <c r="L23" s="33">
        <f ca="1">IF(ISERR((K23/(D23*3))),0,((K23/(D23*3))))</f>
        <v>0</v>
      </c>
      <c r="M23" s="12"/>
      <c r="N23" s="12"/>
      <c r="O23" s="12"/>
      <c r="P23" s="12"/>
      <c r="Q23" s="12"/>
      <c r="R23" s="12"/>
    </row>
    <row r="24" spans="1:18" ht="18" customHeight="1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</row>
    <row r="25" spans="1:18" ht="18" customHeight="1">
      <c r="A25" s="29" t="s">
        <v>28</v>
      </c>
      <c r="B25" s="29" t="s">
        <v>29</v>
      </c>
      <c r="C25" s="29" t="s">
        <v>0</v>
      </c>
      <c r="D25" s="29" t="s">
        <v>30</v>
      </c>
      <c r="E25" s="29" t="s">
        <v>1</v>
      </c>
      <c r="F25" s="29" t="s">
        <v>2</v>
      </c>
      <c r="G25" s="29" t="s">
        <v>3</v>
      </c>
      <c r="H25" s="29" t="s">
        <v>31</v>
      </c>
      <c r="I25" s="29" t="s">
        <v>5</v>
      </c>
      <c r="J25" s="29" t="s">
        <v>32</v>
      </c>
      <c r="K25" s="29" t="s">
        <v>33</v>
      </c>
      <c r="L25" s="30" t="s">
        <v>34</v>
      </c>
      <c r="M25" s="12"/>
      <c r="N25" s="12"/>
      <c r="O25" s="12"/>
      <c r="P25" s="12"/>
      <c r="Q25" s="12"/>
      <c r="R25" s="12"/>
    </row>
    <row r="26" spans="1:18" ht="18" customHeight="1">
      <c r="A26" s="130" t="s">
        <v>2</v>
      </c>
      <c r="B26" s="31" t="s">
        <v>36</v>
      </c>
      <c r="C26" s="31" t="str">
        <f ca="1">INDIRECT(Auxiliar!W22)</f>
        <v>JUVENTUS</v>
      </c>
      <c r="D26" s="31">
        <f ca="1">E26+F26+G26</f>
        <v>2</v>
      </c>
      <c r="E26" s="31">
        <f ca="1">INDIRECT(Auxiliar!X22)</f>
        <v>1</v>
      </c>
      <c r="F26" s="31">
        <f ca="1">INDIRECT(Auxiliar!Y22)</f>
        <v>1</v>
      </c>
      <c r="G26" s="31">
        <f ca="1">INDIRECT(Auxiliar!Z22)</f>
        <v>0</v>
      </c>
      <c r="H26" s="31">
        <f ca="1">INDIRECT(Auxiliar!AA22)</f>
        <v>1</v>
      </c>
      <c r="I26" s="31">
        <f ca="1">INDIRECT(Auxiliar!AB22)</f>
        <v>0</v>
      </c>
      <c r="J26" s="31">
        <f ca="1">H26-I26</f>
        <v>1</v>
      </c>
      <c r="K26" s="32">
        <f ca="1">(3*E26)+F26</f>
        <v>4</v>
      </c>
      <c r="L26" s="33">
        <f ca="1">IF(ISERR((K26/(D26*3))),0,((K26/(D26*3))))</f>
        <v>0.66666666666666663</v>
      </c>
      <c r="M26" s="12"/>
      <c r="N26" s="12"/>
      <c r="O26" s="12"/>
      <c r="P26" s="12"/>
      <c r="Q26" s="12"/>
      <c r="R26" s="12"/>
    </row>
    <row r="27" spans="1:18" ht="18" customHeight="1">
      <c r="A27" s="131"/>
      <c r="B27" s="31" t="s">
        <v>37</v>
      </c>
      <c r="C27" s="31" t="str">
        <f ca="1">INDIRECT(Auxiliar!W23)</f>
        <v>PAYSANDU</v>
      </c>
      <c r="D27" s="31">
        <f ca="1">E27+F27+G27</f>
        <v>2</v>
      </c>
      <c r="E27" s="31">
        <f ca="1">INDIRECT(Auxiliar!X23)</f>
        <v>1</v>
      </c>
      <c r="F27" s="31">
        <f ca="1">INDIRECT(Auxiliar!Y23)</f>
        <v>0</v>
      </c>
      <c r="G27" s="31">
        <f ca="1">INDIRECT(Auxiliar!Z23)</f>
        <v>1</v>
      </c>
      <c r="H27" s="31">
        <f ca="1">INDIRECT(Auxiliar!AA23)</f>
        <v>1</v>
      </c>
      <c r="I27" s="31">
        <f ca="1">INDIRECT(Auxiliar!AB23)</f>
        <v>1</v>
      </c>
      <c r="J27" s="31">
        <f ca="1">H27-I27</f>
        <v>0</v>
      </c>
      <c r="K27" s="32">
        <f ca="1">(3*E27)+F27</f>
        <v>3</v>
      </c>
      <c r="L27" s="33">
        <f ca="1">IF(ISERR((K27/(D27*3))),0,((K27/(D27*3))))</f>
        <v>0.5</v>
      </c>
      <c r="M27" s="12"/>
      <c r="N27" s="12"/>
      <c r="O27" s="12"/>
      <c r="P27" s="12"/>
      <c r="Q27" s="12"/>
      <c r="R27" s="12"/>
    </row>
    <row r="28" spans="1:18" ht="18" customHeight="1">
      <c r="A28" s="132"/>
      <c r="B28" s="31" t="s">
        <v>38</v>
      </c>
      <c r="C28" s="31" t="str">
        <f ca="1">INDIRECT(Auxiliar!W24)</f>
        <v>NÁUTICO</v>
      </c>
      <c r="D28" s="31">
        <f ca="1">E28+F28+G28</f>
        <v>2</v>
      </c>
      <c r="E28" s="31">
        <f ca="1">INDIRECT(Auxiliar!X24)</f>
        <v>0</v>
      </c>
      <c r="F28" s="31">
        <f ca="1">INDIRECT(Auxiliar!Y24)</f>
        <v>1</v>
      </c>
      <c r="G28" s="31">
        <f ca="1">INDIRECT(Auxiliar!Z24)</f>
        <v>1</v>
      </c>
      <c r="H28" s="31">
        <f ca="1">INDIRECT(Auxiliar!AA24)</f>
        <v>0</v>
      </c>
      <c r="I28" s="31">
        <f ca="1">INDIRECT(Auxiliar!AB24)</f>
        <v>1</v>
      </c>
      <c r="J28" s="31">
        <f ca="1">H28-I28</f>
        <v>-1</v>
      </c>
      <c r="K28" s="32">
        <f ca="1">(3*E28)+F28</f>
        <v>1</v>
      </c>
      <c r="L28" s="33">
        <f ca="1">IF(ISERR((K28/(D28*3))),0,((K28/(D28*3))))</f>
        <v>0.16666666666666666</v>
      </c>
      <c r="M28" s="12"/>
      <c r="N28" s="12"/>
      <c r="O28" s="12"/>
      <c r="P28" s="12"/>
      <c r="Q28" s="12"/>
      <c r="R28" s="12"/>
    </row>
    <row r="29" spans="1:18" ht="18" customHeight="1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</row>
    <row r="30" spans="1:18" ht="18" customHeight="1">
      <c r="A30" s="29" t="s">
        <v>28</v>
      </c>
      <c r="B30" s="29" t="s">
        <v>29</v>
      </c>
      <c r="C30" s="29" t="s">
        <v>0</v>
      </c>
      <c r="D30" s="29" t="s">
        <v>30</v>
      </c>
      <c r="E30" s="29" t="s">
        <v>1</v>
      </c>
      <c r="F30" s="29" t="s">
        <v>2</v>
      </c>
      <c r="G30" s="29" t="s">
        <v>3</v>
      </c>
      <c r="H30" s="29" t="s">
        <v>31</v>
      </c>
      <c r="I30" s="29" t="s">
        <v>5</v>
      </c>
      <c r="J30" s="29" t="s">
        <v>32</v>
      </c>
      <c r="K30" s="29" t="s">
        <v>33</v>
      </c>
      <c r="L30" s="30" t="s">
        <v>34</v>
      </c>
      <c r="M30" s="12"/>
      <c r="N30" s="12"/>
      <c r="O30" s="12"/>
      <c r="P30" s="12"/>
      <c r="Q30" s="12"/>
      <c r="R30" s="12"/>
    </row>
    <row r="31" spans="1:18" ht="18" customHeight="1">
      <c r="A31" s="130" t="s">
        <v>41</v>
      </c>
      <c r="B31" s="31" t="s">
        <v>36</v>
      </c>
      <c r="C31" s="31" t="str">
        <f ca="1">INDIRECT(Auxiliar!W27)</f>
        <v>PALMEIRAS</v>
      </c>
      <c r="D31" s="31">
        <f ca="1">E31+F31+G31</f>
        <v>2</v>
      </c>
      <c r="E31" s="31">
        <f ca="1">INDIRECT(Auxiliar!X27)</f>
        <v>2</v>
      </c>
      <c r="F31" s="31">
        <f ca="1">INDIRECT(Auxiliar!Y27)</f>
        <v>0</v>
      </c>
      <c r="G31" s="31">
        <f ca="1">INDIRECT(Auxiliar!Z27)</f>
        <v>0</v>
      </c>
      <c r="H31" s="31">
        <f ca="1">INDIRECT(Auxiliar!AA27)</f>
        <v>4</v>
      </c>
      <c r="I31" s="31">
        <f ca="1">INDIRECT(Auxiliar!AB27)</f>
        <v>0</v>
      </c>
      <c r="J31" s="31">
        <f ca="1">H31-I31</f>
        <v>4</v>
      </c>
      <c r="K31" s="32">
        <f ca="1">(3*E31)+F31</f>
        <v>6</v>
      </c>
      <c r="L31" s="33">
        <f ca="1">IF(ISERR((K31/(D31*3))),0,((K31/(D31*3))))</f>
        <v>1</v>
      </c>
      <c r="M31" s="12"/>
      <c r="N31" s="12"/>
      <c r="O31" s="12"/>
      <c r="P31" s="12"/>
      <c r="Q31" s="12"/>
      <c r="R31" s="12"/>
    </row>
    <row r="32" spans="1:18" ht="18" customHeight="1">
      <c r="A32" s="131"/>
      <c r="B32" s="31" t="s">
        <v>37</v>
      </c>
      <c r="C32" s="31" t="str">
        <f ca="1">INDIRECT(Auxiliar!W28)</f>
        <v>BAHIA</v>
      </c>
      <c r="D32" s="31">
        <f ca="1">E32+F32+G32</f>
        <v>2</v>
      </c>
      <c r="E32" s="31">
        <f ca="1">INDIRECT(Auxiliar!X28)</f>
        <v>1</v>
      </c>
      <c r="F32" s="31">
        <f ca="1">INDIRECT(Auxiliar!Y28)</f>
        <v>0</v>
      </c>
      <c r="G32" s="31">
        <f ca="1">INDIRECT(Auxiliar!Z28)</f>
        <v>1</v>
      </c>
      <c r="H32" s="31">
        <f ca="1">INDIRECT(Auxiliar!AA28)</f>
        <v>3</v>
      </c>
      <c r="I32" s="31">
        <f ca="1">INDIRECT(Auxiliar!AB28)</f>
        <v>1</v>
      </c>
      <c r="J32" s="31">
        <f ca="1">H32-I32</f>
        <v>2</v>
      </c>
      <c r="K32" s="32">
        <f ca="1">(3*E32)+F32</f>
        <v>3</v>
      </c>
      <c r="L32" s="33">
        <f ca="1">IF(ISERR((K32/(D32*3))),0,((K32/(D32*3))))</f>
        <v>0.5</v>
      </c>
      <c r="M32" s="12"/>
      <c r="N32" s="12"/>
      <c r="O32" s="12"/>
      <c r="P32" s="12"/>
      <c r="Q32" s="12"/>
      <c r="R32" s="12"/>
    </row>
    <row r="33" spans="1:18" ht="18" customHeight="1">
      <c r="A33" s="132"/>
      <c r="B33" s="31" t="s">
        <v>38</v>
      </c>
      <c r="C33" s="31" t="str">
        <f ca="1">INDIRECT(Auxiliar!W29)</f>
        <v>PORTUGUESA</v>
      </c>
      <c r="D33" s="31">
        <f ca="1">E33+F33+G33</f>
        <v>2</v>
      </c>
      <c r="E33" s="31">
        <f ca="1">INDIRECT(Auxiliar!X29)</f>
        <v>0</v>
      </c>
      <c r="F33" s="31">
        <f ca="1">INDIRECT(Auxiliar!Y29)</f>
        <v>0</v>
      </c>
      <c r="G33" s="31">
        <f ca="1">INDIRECT(Auxiliar!Z29)</f>
        <v>2</v>
      </c>
      <c r="H33" s="31">
        <f ca="1">INDIRECT(Auxiliar!AA29)</f>
        <v>0</v>
      </c>
      <c r="I33" s="31">
        <f ca="1">INDIRECT(Auxiliar!AB29)</f>
        <v>6</v>
      </c>
      <c r="J33" s="31">
        <f ca="1">H33-I33</f>
        <v>-6</v>
      </c>
      <c r="K33" s="32">
        <f ca="1">(3*E33)+F33</f>
        <v>0</v>
      </c>
      <c r="L33" s="33">
        <f ca="1">IF(ISERR((K33/(D33*3))),0,((K33/(D33*3))))</f>
        <v>0</v>
      </c>
      <c r="M33" s="12"/>
      <c r="N33" s="12"/>
      <c r="O33" s="12"/>
      <c r="P33" s="12"/>
      <c r="Q33" s="12"/>
      <c r="R33" s="12"/>
    </row>
    <row r="34" spans="1:18" ht="18" customHeight="1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3"/>
      <c r="L34" s="34"/>
      <c r="M34" s="12"/>
      <c r="N34" s="12"/>
      <c r="O34" s="12"/>
      <c r="P34" s="12"/>
      <c r="Q34" s="12"/>
      <c r="R34" s="12"/>
    </row>
    <row r="35" spans="1:18" ht="18" customHeight="1">
      <c r="A35" s="29" t="s">
        <v>28</v>
      </c>
      <c r="B35" s="29" t="s">
        <v>29</v>
      </c>
      <c r="C35" s="29" t="s">
        <v>0</v>
      </c>
      <c r="D35" s="29" t="s">
        <v>30</v>
      </c>
      <c r="E35" s="29" t="s">
        <v>1</v>
      </c>
      <c r="F35" s="29" t="s">
        <v>2</v>
      </c>
      <c r="G35" s="29" t="s">
        <v>3</v>
      </c>
      <c r="H35" s="29" t="s">
        <v>31</v>
      </c>
      <c r="I35" s="29" t="s">
        <v>5</v>
      </c>
      <c r="J35" s="29" t="s">
        <v>32</v>
      </c>
      <c r="K35" s="29" t="s">
        <v>33</v>
      </c>
      <c r="L35" s="30" t="s">
        <v>34</v>
      </c>
      <c r="M35" s="12"/>
      <c r="N35" s="12"/>
      <c r="O35" s="12"/>
      <c r="P35" s="12"/>
      <c r="Q35" s="12"/>
      <c r="R35" s="12"/>
    </row>
    <row r="36" spans="1:18" ht="18" customHeight="1">
      <c r="A36" s="130" t="s">
        <v>42</v>
      </c>
      <c r="B36" s="31" t="s">
        <v>36</v>
      </c>
      <c r="C36" s="31" t="str">
        <f ca="1">INDIRECT(Auxiliar!W32)</f>
        <v>ATLÉTICO-PR</v>
      </c>
      <c r="D36" s="31">
        <f ca="1">E36+F36+G36</f>
        <v>2</v>
      </c>
      <c r="E36" s="31">
        <f ca="1">INDIRECT(Auxiliar!X32)</f>
        <v>1</v>
      </c>
      <c r="F36" s="31">
        <f ca="1">INDIRECT(Auxiliar!Y32)</f>
        <v>1</v>
      </c>
      <c r="G36" s="31">
        <f ca="1">INDIRECT(Auxiliar!Z32)</f>
        <v>0</v>
      </c>
      <c r="H36" s="31">
        <f ca="1">INDIRECT(Auxiliar!AA32)</f>
        <v>1</v>
      </c>
      <c r="I36" s="31">
        <f ca="1">INDIRECT(Auxiliar!AB32)</f>
        <v>0</v>
      </c>
      <c r="J36" s="31">
        <f ca="1">H36-I36</f>
        <v>1</v>
      </c>
      <c r="K36" s="32">
        <f ca="1">(3*E36)+F36</f>
        <v>4</v>
      </c>
      <c r="L36" s="33">
        <f ca="1">IF(ISERR((K36/(D36*3))),0,((K36/(D36*3))))</f>
        <v>0.66666666666666663</v>
      </c>
      <c r="M36" s="12"/>
      <c r="N36" s="12"/>
      <c r="O36" s="12"/>
      <c r="P36" s="12"/>
      <c r="Q36" s="12"/>
      <c r="R36" s="12"/>
    </row>
    <row r="37" spans="1:18" ht="18" customHeight="1">
      <c r="A37" s="131"/>
      <c r="B37" s="31" t="s">
        <v>37</v>
      </c>
      <c r="C37" s="31" t="str">
        <f ca="1">INDIRECT(Auxiliar!W33)</f>
        <v>FLAMENGO</v>
      </c>
      <c r="D37" s="31">
        <f ca="1">E37+F37+G37</f>
        <v>2</v>
      </c>
      <c r="E37" s="31">
        <f ca="1">INDIRECT(Auxiliar!X33)</f>
        <v>0</v>
      </c>
      <c r="F37" s="31">
        <f ca="1">INDIRECT(Auxiliar!Y33)</f>
        <v>2</v>
      </c>
      <c r="G37" s="31">
        <f ca="1">INDIRECT(Auxiliar!Z33)</f>
        <v>0</v>
      </c>
      <c r="H37" s="31">
        <f ca="1">INDIRECT(Auxiliar!AA33)</f>
        <v>0</v>
      </c>
      <c r="I37" s="31">
        <f ca="1">INDIRECT(Auxiliar!AB33)</f>
        <v>0</v>
      </c>
      <c r="J37" s="31">
        <f ca="1">H37-I37</f>
        <v>0</v>
      </c>
      <c r="K37" s="32">
        <f ca="1">(3*E37)+F37</f>
        <v>2</v>
      </c>
      <c r="L37" s="33">
        <f ca="1">IF(ISERR((K37/(D37*3))),0,((K37/(D37*3))))</f>
        <v>0.33333333333333331</v>
      </c>
      <c r="M37" s="12"/>
      <c r="N37" s="12"/>
      <c r="O37" s="12"/>
      <c r="P37" s="12"/>
      <c r="Q37" s="12"/>
      <c r="R37" s="12"/>
    </row>
    <row r="38" spans="1:18" ht="18" customHeight="1">
      <c r="A38" s="132"/>
      <c r="B38" s="31" t="s">
        <v>38</v>
      </c>
      <c r="C38" s="31" t="str">
        <f ca="1">INDIRECT(Auxiliar!W34)</f>
        <v>SAMPAIO CORRÊA</v>
      </c>
      <c r="D38" s="31">
        <f ca="1">E38+F38+G38</f>
        <v>2</v>
      </c>
      <c r="E38" s="31">
        <f ca="1">INDIRECT(Auxiliar!X34)</f>
        <v>0</v>
      </c>
      <c r="F38" s="31">
        <f ca="1">INDIRECT(Auxiliar!Y34)</f>
        <v>1</v>
      </c>
      <c r="G38" s="31">
        <f ca="1">INDIRECT(Auxiliar!Z34)</f>
        <v>1</v>
      </c>
      <c r="H38" s="31">
        <f ca="1">INDIRECT(Auxiliar!AA34)</f>
        <v>0</v>
      </c>
      <c r="I38" s="31">
        <f ca="1">INDIRECT(Auxiliar!AB34)</f>
        <v>1</v>
      </c>
      <c r="J38" s="31">
        <f ca="1">H38-I38</f>
        <v>-1</v>
      </c>
      <c r="K38" s="32">
        <f ca="1">(3*E38)+F38</f>
        <v>1</v>
      </c>
      <c r="L38" s="33">
        <f ca="1">IF(ISERR((K38/(D38*3))),0,((K38/(D38*3))))</f>
        <v>0.16666666666666666</v>
      </c>
      <c r="M38" s="12"/>
      <c r="N38" s="12"/>
      <c r="O38" s="12"/>
      <c r="P38" s="12"/>
      <c r="Q38" s="12"/>
      <c r="R38" s="12"/>
    </row>
    <row r="39" spans="1:18" ht="18" customHeight="1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</row>
    <row r="40" spans="1:18" ht="18" customHeight="1">
      <c r="A40" s="29" t="s">
        <v>28</v>
      </c>
      <c r="B40" s="29" t="s">
        <v>29</v>
      </c>
      <c r="C40" s="29" t="s">
        <v>0</v>
      </c>
      <c r="D40" s="29" t="s">
        <v>30</v>
      </c>
      <c r="E40" s="29" t="s">
        <v>1</v>
      </c>
      <c r="F40" s="29" t="s">
        <v>2</v>
      </c>
      <c r="G40" s="29" t="s">
        <v>3</v>
      </c>
      <c r="H40" s="29" t="s">
        <v>31</v>
      </c>
      <c r="I40" s="29" t="s">
        <v>5</v>
      </c>
      <c r="J40" s="29" t="s">
        <v>32</v>
      </c>
      <c r="K40" s="29" t="s">
        <v>33</v>
      </c>
      <c r="L40" s="30" t="s">
        <v>34</v>
      </c>
      <c r="M40" s="12"/>
      <c r="N40" s="12"/>
      <c r="O40" s="12"/>
      <c r="P40" s="12"/>
      <c r="Q40" s="12"/>
      <c r="R40" s="12"/>
    </row>
    <row r="41" spans="1:18" ht="18" customHeight="1">
      <c r="A41" s="130" t="s">
        <v>43</v>
      </c>
      <c r="B41" s="31" t="s">
        <v>36</v>
      </c>
      <c r="C41" s="31" t="str">
        <f ca="1">INDIRECT(Auxiliar!W37)</f>
        <v>BOTAFOGO</v>
      </c>
      <c r="D41" s="31">
        <f ca="1">E41+F41+G41</f>
        <v>2</v>
      </c>
      <c r="E41" s="31">
        <f ca="1">INDIRECT(Auxiliar!X37)</f>
        <v>2</v>
      </c>
      <c r="F41" s="31">
        <f ca="1">INDIRECT(Auxiliar!Y37)</f>
        <v>0</v>
      </c>
      <c r="G41" s="31">
        <f ca="1">INDIRECT(Auxiliar!Z37)</f>
        <v>0</v>
      </c>
      <c r="H41" s="31">
        <f ca="1">INDIRECT(Auxiliar!AA37)</f>
        <v>2</v>
      </c>
      <c r="I41" s="31">
        <f ca="1">INDIRECT(Auxiliar!AB37)</f>
        <v>0</v>
      </c>
      <c r="J41" s="31">
        <f ca="1">H41-I41</f>
        <v>2</v>
      </c>
      <c r="K41" s="32">
        <f ca="1">(3*E41)+F41</f>
        <v>6</v>
      </c>
      <c r="L41" s="33">
        <f ca="1">IF(ISERR((K41/(D41*3))),0,((K41/(D41*3))))</f>
        <v>1</v>
      </c>
      <c r="M41" s="12"/>
      <c r="N41" s="12"/>
      <c r="O41" s="12"/>
      <c r="P41" s="12"/>
      <c r="Q41" s="12"/>
      <c r="R41" s="12"/>
    </row>
    <row r="42" spans="1:18" ht="18" customHeight="1">
      <c r="A42" s="131"/>
      <c r="B42" s="31" t="s">
        <v>37</v>
      </c>
      <c r="C42" s="31" t="str">
        <f ca="1">INDIRECT(Auxiliar!W38)</f>
        <v>ATLÉTICO-MG</v>
      </c>
      <c r="D42" s="31">
        <f ca="1">E42+F42+G42</f>
        <v>2</v>
      </c>
      <c r="E42" s="31">
        <f ca="1">INDIRECT(Auxiliar!X38)</f>
        <v>1</v>
      </c>
      <c r="F42" s="31">
        <f ca="1">INDIRECT(Auxiliar!Y38)</f>
        <v>0</v>
      </c>
      <c r="G42" s="31">
        <f ca="1">INDIRECT(Auxiliar!Z38)</f>
        <v>1</v>
      </c>
      <c r="H42" s="31">
        <f ca="1">INDIRECT(Auxiliar!AA38)</f>
        <v>4</v>
      </c>
      <c r="I42" s="31">
        <f ca="1">INDIRECT(Auxiliar!AB38)</f>
        <v>2</v>
      </c>
      <c r="J42" s="31">
        <f ca="1">H42-I42</f>
        <v>2</v>
      </c>
      <c r="K42" s="32">
        <f ca="1">(3*E42)+F42</f>
        <v>3</v>
      </c>
      <c r="L42" s="33">
        <f ca="1">IF(ISERR((K42/(D42*3))),0,((K42/(D42*3))))</f>
        <v>0.5</v>
      </c>
      <c r="M42" s="12"/>
      <c r="N42" s="12"/>
      <c r="O42" s="12"/>
      <c r="P42" s="12"/>
      <c r="Q42" s="12"/>
      <c r="R42" s="12"/>
    </row>
    <row r="43" spans="1:18" ht="18" customHeight="1">
      <c r="A43" s="132"/>
      <c r="B43" s="31" t="s">
        <v>38</v>
      </c>
      <c r="C43" s="31" t="str">
        <f ca="1">INDIRECT(Auxiliar!W39)</f>
        <v>FLUMINENSE</v>
      </c>
      <c r="D43" s="31">
        <f ca="1">E43+F43+G43</f>
        <v>2</v>
      </c>
      <c r="E43" s="31">
        <f ca="1">INDIRECT(Auxiliar!X39)</f>
        <v>0</v>
      </c>
      <c r="F43" s="31">
        <f ca="1">INDIRECT(Auxiliar!Y39)</f>
        <v>0</v>
      </c>
      <c r="G43" s="31">
        <f ca="1">INDIRECT(Auxiliar!Z39)</f>
        <v>2</v>
      </c>
      <c r="H43" s="31">
        <f ca="1">INDIRECT(Auxiliar!AA39)</f>
        <v>1</v>
      </c>
      <c r="I43" s="31">
        <f ca="1">INDIRECT(Auxiliar!AB39)</f>
        <v>5</v>
      </c>
      <c r="J43" s="31">
        <f ca="1">H43-I43</f>
        <v>-4</v>
      </c>
      <c r="K43" s="32">
        <f ca="1">(3*E43)+F43</f>
        <v>0</v>
      </c>
      <c r="L43" s="33">
        <f ca="1">IF(ISERR((K43/(D43*3))),0,((K43/(D43*3))))</f>
        <v>0</v>
      </c>
      <c r="M43" s="12"/>
      <c r="N43" s="12"/>
      <c r="O43" s="12"/>
      <c r="P43" s="12"/>
      <c r="Q43" s="12"/>
      <c r="R43" s="12"/>
    </row>
    <row r="44" spans="1:18" ht="12" customHeight="1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</row>
    <row r="45" spans="1:18" ht="12" customHeight="1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</row>
    <row r="46" spans="1:18" ht="12" customHeight="1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</row>
    <row r="47" spans="1:18" ht="12" customHeight="1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</row>
    <row r="48" spans="1:18" ht="12" customHeight="1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</row>
    <row r="49" spans="1:18" ht="12" customHeight="1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</row>
    <row r="50" spans="1:18" ht="12" customHeight="1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</row>
    <row r="51" spans="1:18" ht="12" customHeight="1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</row>
    <row r="52" spans="1:18" ht="12" customHeight="1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</row>
    <row r="53" spans="1:18" ht="12" customHeight="1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</row>
    <row r="54" spans="1:18" ht="12" customHeight="1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</row>
    <row r="55" spans="1:18" ht="12" customHeight="1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</row>
    <row r="56" spans="1:18" ht="12" customHeight="1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</row>
    <row r="57" spans="1:18" ht="12" customHeight="1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</row>
    <row r="58" spans="1:18" ht="12" customHeight="1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</row>
    <row r="59" spans="1:18" ht="12" customHeight="1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</row>
    <row r="60" spans="1:18" ht="12" customHeight="1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</row>
    <row r="61" spans="1:18" ht="12" customHeight="1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</row>
    <row r="62" spans="1:18" ht="12" customHeight="1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</row>
    <row r="63" spans="1:18" ht="12" customHeight="1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</row>
    <row r="64" spans="1:18" ht="12" customHeight="1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</row>
    <row r="65" spans="1:18" ht="12" customHeight="1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</row>
    <row r="66" spans="1:18" ht="12" customHeight="1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</row>
    <row r="67" spans="1:18" ht="12" customHeight="1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</row>
    <row r="68" spans="1:18" ht="12" customHeight="1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</row>
    <row r="69" spans="1:18" ht="12" customHeight="1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</row>
    <row r="70" spans="1:18" ht="12" customHeight="1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</row>
    <row r="71" spans="1:18" ht="12" customHeight="1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</row>
    <row r="72" spans="1:18" ht="12" customHeight="1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</row>
    <row r="73" spans="1:18" ht="12" customHeight="1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</row>
    <row r="74" spans="1:18" ht="12" customHeight="1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</row>
    <row r="75" spans="1:18" ht="12" customHeight="1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</row>
    <row r="76" spans="1:18" ht="12" customHeight="1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</row>
    <row r="77" spans="1:18" ht="12" customHeight="1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</row>
    <row r="78" spans="1:18" ht="12" customHeight="1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</row>
    <row r="79" spans="1:18" ht="12" customHeight="1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</row>
    <row r="80" spans="1:18" ht="12" customHeight="1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</row>
    <row r="81" spans="1:18" ht="12" customHeight="1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</row>
    <row r="82" spans="1:18" ht="12" customHeight="1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</row>
    <row r="83" spans="1:18" ht="12" customHeight="1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</row>
    <row r="84" spans="1:18" ht="12" customHeight="1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</row>
    <row r="85" spans="1:18" ht="12" customHeight="1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</row>
    <row r="86" spans="1:18" ht="12" customHeight="1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</row>
    <row r="87" spans="1:18" ht="12" customHeight="1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</row>
    <row r="88" spans="1:18" ht="12" customHeight="1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</row>
    <row r="89" spans="1:18" ht="12" customHeight="1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</row>
    <row r="90" spans="1:18" ht="12" customHeight="1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</row>
    <row r="91" spans="1:18" ht="12" customHeight="1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</row>
    <row r="92" spans="1:18" ht="12" customHeight="1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</row>
    <row r="93" spans="1:18" ht="12" customHeight="1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</row>
    <row r="94" spans="1:18" ht="12" customHeight="1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</row>
    <row r="95" spans="1:18" ht="12" customHeight="1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</row>
    <row r="96" spans="1:18" ht="12" customHeight="1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</row>
    <row r="97" spans="1:18" ht="12" customHeight="1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</row>
    <row r="98" spans="1:18" ht="12" customHeight="1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</row>
    <row r="99" spans="1:18" ht="12" customHeight="1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</row>
    <row r="100" spans="1:18" ht="12" customHeight="1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</row>
  </sheetData>
  <mergeCells count="11">
    <mergeCell ref="A1:L1"/>
    <mergeCell ref="A2:L2"/>
    <mergeCell ref="A3:L3"/>
    <mergeCell ref="A21:A23"/>
    <mergeCell ref="A26:A28"/>
    <mergeCell ref="A31:A33"/>
    <mergeCell ref="A36:A38"/>
    <mergeCell ref="A41:A43"/>
    <mergeCell ref="A6:A8"/>
    <mergeCell ref="A11:A13"/>
    <mergeCell ref="A16:A18"/>
  </mergeCells>
  <printOptions horizontalCentered="1" verticalCentered="1"/>
  <pageMargins left="0.70866141732283472" right="0.70866141732283472" top="0.74803149606299213" bottom="0.74803149606299213" header="0" footer="0"/>
  <pageSetup scale="8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26"/>
  <sheetViews>
    <sheetView zoomScale="110" zoomScaleNormal="110" workbookViewId="0">
      <selection sqref="A1:AB1"/>
    </sheetView>
  </sheetViews>
  <sheetFormatPr defaultColWidth="14.453125" defaultRowHeight="15" customHeight="1"/>
  <cols>
    <col min="1" max="1" width="8.1796875" customWidth="1"/>
    <col min="2" max="2" width="4.1796875" customWidth="1"/>
    <col min="3" max="12" width="3.7265625" customWidth="1"/>
    <col min="13" max="13" width="20.453125" bestFit="1" customWidth="1"/>
    <col min="14" max="16" width="4.1796875" customWidth="1"/>
    <col min="17" max="17" width="20.453125" bestFit="1" customWidth="1"/>
    <col min="18" max="27" width="3.7265625" customWidth="1"/>
    <col min="28" max="28" width="16.26953125" customWidth="1"/>
    <col min="29" max="29" width="6.453125" style="36" bestFit="1" customWidth="1"/>
  </cols>
  <sheetData>
    <row r="1" spans="1:29" ht="34.5" customHeight="1">
      <c r="A1" s="115" t="s">
        <v>20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114"/>
      <c r="Q1" s="114"/>
      <c r="R1" s="114"/>
      <c r="S1" s="114"/>
      <c r="T1" s="114"/>
      <c r="U1" s="114"/>
      <c r="V1" s="114"/>
      <c r="W1" s="114"/>
      <c r="X1" s="114"/>
      <c r="Y1" s="114"/>
      <c r="Z1" s="114"/>
      <c r="AA1" s="114"/>
      <c r="AB1" s="114"/>
    </row>
    <row r="2" spans="1:29" ht="27.75" customHeight="1">
      <c r="A2" s="138" t="str">
        <f>'Tab Prim Fase'!A2</f>
        <v>BRASILEIRÃO 2023</v>
      </c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X2" s="112"/>
      <c r="Y2" s="112"/>
      <c r="Z2" s="112"/>
      <c r="AA2" s="112"/>
      <c r="AB2" s="112"/>
    </row>
    <row r="3" spans="1:29" ht="25.5" customHeight="1">
      <c r="A3" s="113" t="s">
        <v>44</v>
      </c>
      <c r="B3" s="114"/>
      <c r="C3" s="114"/>
      <c r="D3" s="114"/>
      <c r="E3" s="114"/>
      <c r="F3" s="114"/>
      <c r="G3" s="114"/>
      <c r="H3" s="114"/>
      <c r="I3" s="114"/>
      <c r="J3" s="114"/>
      <c r="K3" s="114"/>
      <c r="L3" s="114"/>
      <c r="M3" s="114"/>
      <c r="N3" s="114"/>
      <c r="O3" s="114"/>
      <c r="P3" s="114"/>
      <c r="Q3" s="114"/>
      <c r="R3" s="114"/>
      <c r="S3" s="114"/>
      <c r="T3" s="114"/>
      <c r="U3" s="114"/>
      <c r="V3" s="114"/>
      <c r="W3" s="114"/>
      <c r="X3" s="114"/>
      <c r="Y3" s="114"/>
      <c r="Z3" s="114"/>
      <c r="AA3" s="114"/>
      <c r="AB3" s="114"/>
    </row>
    <row r="4" spans="1:29" ht="9" customHeight="1">
      <c r="A4" s="12"/>
      <c r="B4" s="13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</row>
    <row r="5" spans="1:29" ht="18" customHeight="1">
      <c r="A5" s="14" t="s">
        <v>22</v>
      </c>
      <c r="B5" s="139" t="s">
        <v>47</v>
      </c>
      <c r="C5" s="140"/>
      <c r="D5" s="140"/>
      <c r="E5" s="140"/>
      <c r="F5" s="15"/>
      <c r="G5" s="15"/>
      <c r="H5" s="15"/>
      <c r="I5" s="15"/>
      <c r="J5" s="15"/>
      <c r="K5" s="15"/>
      <c r="L5" s="15"/>
      <c r="M5" s="16"/>
      <c r="N5" s="111"/>
      <c r="O5" s="112"/>
      <c r="P5" s="112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2"/>
    </row>
    <row r="6" spans="1:29" ht="9" customHeight="1">
      <c r="A6" s="12"/>
      <c r="B6" s="13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</row>
    <row r="7" spans="1:29" ht="18" customHeight="1">
      <c r="A7" s="35" t="s">
        <v>99</v>
      </c>
      <c r="B7" s="17" t="s">
        <v>7</v>
      </c>
      <c r="C7" s="125" t="s">
        <v>23</v>
      </c>
      <c r="D7" s="126"/>
      <c r="E7" s="126"/>
      <c r="F7" s="126"/>
      <c r="G7" s="126"/>
      <c r="H7" s="126"/>
      <c r="I7" s="126"/>
      <c r="J7" s="126"/>
      <c r="K7" s="126"/>
      <c r="L7" s="127"/>
      <c r="M7" s="18"/>
      <c r="N7" s="129" t="s">
        <v>24</v>
      </c>
      <c r="O7" s="126"/>
      <c r="P7" s="126"/>
      <c r="Q7" s="19"/>
      <c r="R7" s="128" t="s">
        <v>23</v>
      </c>
      <c r="S7" s="126"/>
      <c r="T7" s="126"/>
      <c r="U7" s="126"/>
      <c r="V7" s="126"/>
      <c r="W7" s="126"/>
      <c r="X7" s="126"/>
      <c r="Y7" s="126"/>
      <c r="Z7" s="126"/>
      <c r="AA7" s="127"/>
      <c r="AB7" s="17" t="s">
        <v>25</v>
      </c>
      <c r="AC7" s="37" t="s">
        <v>104</v>
      </c>
    </row>
    <row r="8" spans="1:29" ht="18" customHeight="1">
      <c r="A8" s="143" t="s">
        <v>100</v>
      </c>
      <c r="B8" s="57">
        <v>3</v>
      </c>
      <c r="C8" s="58">
        <v>5</v>
      </c>
      <c r="D8" s="58"/>
      <c r="E8" s="58"/>
      <c r="F8" s="58"/>
      <c r="G8" s="58"/>
      <c r="H8" s="58"/>
      <c r="I8" s="58"/>
      <c r="J8" s="58"/>
      <c r="K8" s="58"/>
      <c r="L8" s="58"/>
      <c r="M8" s="59" t="s">
        <v>54</v>
      </c>
      <c r="N8" s="60">
        <f t="shared" ref="N8:N27" si="0">IF(C8="","",IF(C8=0,0,COUNT(C8:L8)))</f>
        <v>1</v>
      </c>
      <c r="O8" s="61" t="s">
        <v>26</v>
      </c>
      <c r="P8" s="60">
        <f t="shared" ref="P8:P27" si="1">IF(R8="","",IF(R8=0,0,COUNT(R8:AA8)))</f>
        <v>0</v>
      </c>
      <c r="Q8" s="59" t="s">
        <v>66</v>
      </c>
      <c r="R8" s="62">
        <v>0</v>
      </c>
      <c r="S8" s="62"/>
      <c r="T8" s="62"/>
      <c r="U8" s="62"/>
      <c r="V8" s="62"/>
      <c r="W8" s="62"/>
      <c r="X8" s="62"/>
      <c r="Y8" s="62"/>
      <c r="Z8" s="62"/>
      <c r="AA8" s="62"/>
      <c r="AB8" s="97" t="s">
        <v>84</v>
      </c>
      <c r="AC8" s="36">
        <v>1</v>
      </c>
    </row>
    <row r="9" spans="1:29" ht="18" customHeight="1">
      <c r="A9" s="144"/>
      <c r="B9" s="57">
        <v>4</v>
      </c>
      <c r="C9" s="58">
        <v>3</v>
      </c>
      <c r="D9" s="58">
        <v>11</v>
      </c>
      <c r="E9" s="58"/>
      <c r="F9" s="58"/>
      <c r="G9" s="58"/>
      <c r="H9" s="58"/>
      <c r="I9" s="58"/>
      <c r="J9" s="58"/>
      <c r="K9" s="58"/>
      <c r="L9" s="58"/>
      <c r="M9" s="59" t="s">
        <v>48</v>
      </c>
      <c r="N9" s="60">
        <f t="shared" si="0"/>
        <v>2</v>
      </c>
      <c r="O9" s="61" t="s">
        <v>26</v>
      </c>
      <c r="P9" s="60">
        <f t="shared" si="1"/>
        <v>0</v>
      </c>
      <c r="Q9" s="59" t="s">
        <v>58</v>
      </c>
      <c r="R9" s="62">
        <v>0</v>
      </c>
      <c r="S9" s="62"/>
      <c r="T9" s="62"/>
      <c r="U9" s="62"/>
      <c r="V9" s="62"/>
      <c r="W9" s="62"/>
      <c r="X9" s="62"/>
      <c r="Y9" s="62"/>
      <c r="Z9" s="62"/>
      <c r="AA9" s="62"/>
      <c r="AB9" s="98" t="s">
        <v>91</v>
      </c>
      <c r="AC9" s="36">
        <v>2</v>
      </c>
    </row>
    <row r="10" spans="1:29" ht="18" customHeight="1">
      <c r="A10" s="144"/>
      <c r="B10" s="57">
        <v>5</v>
      </c>
      <c r="C10" s="58">
        <v>8</v>
      </c>
      <c r="D10" s="58">
        <v>11</v>
      </c>
      <c r="E10" s="58">
        <v>4</v>
      </c>
      <c r="F10" s="58">
        <v>5</v>
      </c>
      <c r="G10" s="58"/>
      <c r="H10" s="58"/>
      <c r="I10" s="58"/>
      <c r="J10" s="58"/>
      <c r="K10" s="58"/>
      <c r="L10" s="58"/>
      <c r="M10" s="59" t="s">
        <v>62</v>
      </c>
      <c r="N10" s="60">
        <f t="shared" si="0"/>
        <v>4</v>
      </c>
      <c r="O10" s="61" t="s">
        <v>26</v>
      </c>
      <c r="P10" s="60">
        <f t="shared" si="1"/>
        <v>0</v>
      </c>
      <c r="Q10" s="59" t="s">
        <v>61</v>
      </c>
      <c r="R10" s="62">
        <v>0</v>
      </c>
      <c r="S10" s="62"/>
      <c r="T10" s="62"/>
      <c r="U10" s="62"/>
      <c r="V10" s="62"/>
      <c r="W10" s="62"/>
      <c r="X10" s="62"/>
      <c r="Y10" s="62"/>
      <c r="Z10" s="62"/>
      <c r="AA10" s="62"/>
      <c r="AB10" s="98" t="s">
        <v>82</v>
      </c>
      <c r="AC10" s="36">
        <v>3</v>
      </c>
    </row>
    <row r="11" spans="1:29" ht="18" customHeight="1">
      <c r="A11" s="144"/>
      <c r="B11" s="57">
        <v>6</v>
      </c>
      <c r="C11" s="58">
        <v>0</v>
      </c>
      <c r="D11" s="58"/>
      <c r="E11" s="58"/>
      <c r="F11" s="58"/>
      <c r="G11" s="58"/>
      <c r="H11" s="58"/>
      <c r="I11" s="58"/>
      <c r="J11" s="58"/>
      <c r="K11" s="58"/>
      <c r="L11" s="58"/>
      <c r="M11" s="59" t="s">
        <v>57</v>
      </c>
      <c r="N11" s="60">
        <f t="shared" si="0"/>
        <v>0</v>
      </c>
      <c r="O11" s="61" t="s">
        <v>26</v>
      </c>
      <c r="P11" s="60">
        <f t="shared" si="1"/>
        <v>0</v>
      </c>
      <c r="Q11" s="59" t="s">
        <v>56</v>
      </c>
      <c r="R11" s="62">
        <v>0</v>
      </c>
      <c r="S11" s="62"/>
      <c r="T11" s="62"/>
      <c r="U11" s="62"/>
      <c r="V11" s="62"/>
      <c r="W11" s="62"/>
      <c r="X11" s="62"/>
      <c r="Y11" s="62"/>
      <c r="Z11" s="62"/>
      <c r="AA11" s="62"/>
      <c r="AB11" s="98" t="s">
        <v>76</v>
      </c>
      <c r="AC11" s="36">
        <v>4</v>
      </c>
    </row>
    <row r="12" spans="1:29" ht="18" customHeight="1">
      <c r="A12" s="144"/>
      <c r="B12" s="57">
        <v>7</v>
      </c>
      <c r="C12" s="58">
        <v>0</v>
      </c>
      <c r="D12" s="58"/>
      <c r="E12" s="58"/>
      <c r="F12" s="58"/>
      <c r="G12" s="58"/>
      <c r="H12" s="58"/>
      <c r="I12" s="58"/>
      <c r="J12" s="58"/>
      <c r="K12" s="58"/>
      <c r="L12" s="58"/>
      <c r="M12" s="59" t="s">
        <v>70</v>
      </c>
      <c r="N12" s="60">
        <f t="shared" si="0"/>
        <v>0</v>
      </c>
      <c r="O12" s="61" t="s">
        <v>26</v>
      </c>
      <c r="P12" s="60">
        <f t="shared" si="1"/>
        <v>0</v>
      </c>
      <c r="Q12" s="59" t="s">
        <v>63</v>
      </c>
      <c r="R12" s="62">
        <v>0</v>
      </c>
      <c r="S12" s="62"/>
      <c r="T12" s="62"/>
      <c r="U12" s="62"/>
      <c r="V12" s="62"/>
      <c r="W12" s="62"/>
      <c r="X12" s="62"/>
      <c r="Y12" s="62"/>
      <c r="Z12" s="62"/>
      <c r="AA12" s="62"/>
      <c r="AB12" s="98" t="s">
        <v>92</v>
      </c>
      <c r="AC12" s="36">
        <v>5</v>
      </c>
    </row>
    <row r="13" spans="1:29" ht="18" customHeight="1">
      <c r="A13" s="145"/>
      <c r="B13" s="57">
        <v>8</v>
      </c>
      <c r="C13" s="58">
        <v>0</v>
      </c>
      <c r="D13" s="58"/>
      <c r="E13" s="58"/>
      <c r="F13" s="58"/>
      <c r="G13" s="58"/>
      <c r="H13" s="58"/>
      <c r="I13" s="58"/>
      <c r="J13" s="58"/>
      <c r="K13" s="58"/>
      <c r="L13" s="58"/>
      <c r="M13" s="59" t="s">
        <v>52</v>
      </c>
      <c r="N13" s="60">
        <f t="shared" si="0"/>
        <v>0</v>
      </c>
      <c r="O13" s="61" t="s">
        <v>26</v>
      </c>
      <c r="P13" s="60">
        <f t="shared" si="1"/>
        <v>1</v>
      </c>
      <c r="Q13" s="59" t="s">
        <v>69</v>
      </c>
      <c r="R13" s="62">
        <v>10</v>
      </c>
      <c r="S13" s="62"/>
      <c r="T13" s="62"/>
      <c r="U13" s="62"/>
      <c r="V13" s="62"/>
      <c r="W13" s="62"/>
      <c r="X13" s="62"/>
      <c r="Y13" s="62"/>
      <c r="Z13" s="62"/>
      <c r="AA13" s="62"/>
      <c r="AB13" s="97" t="s">
        <v>88</v>
      </c>
      <c r="AC13" s="36">
        <v>6</v>
      </c>
    </row>
    <row r="14" spans="1:29" ht="18" customHeight="1">
      <c r="A14" s="145"/>
      <c r="B14" s="57">
        <v>11</v>
      </c>
      <c r="C14" s="58">
        <v>8</v>
      </c>
      <c r="D14" s="58"/>
      <c r="E14" s="58"/>
      <c r="F14" s="58"/>
      <c r="G14" s="58"/>
      <c r="H14" s="58"/>
      <c r="I14" s="58"/>
      <c r="J14" s="58"/>
      <c r="K14" s="58"/>
      <c r="L14" s="58"/>
      <c r="M14" s="59" t="s">
        <v>51</v>
      </c>
      <c r="N14" s="60">
        <f t="shared" si="0"/>
        <v>1</v>
      </c>
      <c r="O14" s="61" t="s">
        <v>26</v>
      </c>
      <c r="P14" s="60">
        <f t="shared" si="1"/>
        <v>1</v>
      </c>
      <c r="Q14" s="59" t="s">
        <v>50</v>
      </c>
      <c r="R14" s="62">
        <v>11</v>
      </c>
      <c r="S14" s="62"/>
      <c r="T14" s="62"/>
      <c r="U14" s="62"/>
      <c r="V14" s="62"/>
      <c r="W14" s="62"/>
      <c r="X14" s="62"/>
      <c r="Y14" s="62"/>
      <c r="Z14" s="62"/>
      <c r="AA14" s="62"/>
      <c r="AB14" s="97" t="s">
        <v>78</v>
      </c>
      <c r="AC14" s="36">
        <v>7</v>
      </c>
    </row>
    <row r="15" spans="1:29" ht="18" customHeight="1">
      <c r="A15" s="146"/>
      <c r="B15" s="57">
        <v>12</v>
      </c>
      <c r="C15" s="58">
        <v>0</v>
      </c>
      <c r="D15" s="58"/>
      <c r="E15" s="58"/>
      <c r="F15" s="58"/>
      <c r="G15" s="58"/>
      <c r="H15" s="58"/>
      <c r="I15" s="58"/>
      <c r="J15" s="58"/>
      <c r="K15" s="58"/>
      <c r="L15" s="58"/>
      <c r="M15" s="59" t="s">
        <v>45</v>
      </c>
      <c r="N15" s="60">
        <f t="shared" si="0"/>
        <v>0</v>
      </c>
      <c r="O15" s="61" t="s">
        <v>26</v>
      </c>
      <c r="P15" s="60">
        <f t="shared" si="1"/>
        <v>1</v>
      </c>
      <c r="Q15" s="59" t="s">
        <v>65</v>
      </c>
      <c r="R15" s="62">
        <v>21</v>
      </c>
      <c r="S15" s="62"/>
      <c r="T15" s="62"/>
      <c r="U15" s="62"/>
      <c r="V15" s="62"/>
      <c r="W15" s="62"/>
      <c r="X15" s="62"/>
      <c r="Y15" s="62"/>
      <c r="Z15" s="62"/>
      <c r="AA15" s="62"/>
      <c r="AB15" s="98" t="s">
        <v>72</v>
      </c>
      <c r="AC15" s="36">
        <v>8</v>
      </c>
    </row>
    <row r="16" spans="1:29" ht="18" customHeight="1">
      <c r="A16" s="147" t="s">
        <v>101</v>
      </c>
      <c r="B16" s="51">
        <v>4</v>
      </c>
      <c r="C16" s="52">
        <v>7</v>
      </c>
      <c r="D16" s="52"/>
      <c r="E16" s="52"/>
      <c r="F16" s="52"/>
      <c r="G16" s="52"/>
      <c r="H16" s="52"/>
      <c r="I16" s="52"/>
      <c r="J16" s="52"/>
      <c r="K16" s="52"/>
      <c r="L16" s="52"/>
      <c r="M16" s="99" t="s">
        <v>54</v>
      </c>
      <c r="N16" s="53">
        <f t="shared" si="0"/>
        <v>1</v>
      </c>
      <c r="O16" s="54" t="s">
        <v>26</v>
      </c>
      <c r="P16" s="53">
        <f t="shared" si="1"/>
        <v>1</v>
      </c>
      <c r="Q16" s="99" t="s">
        <v>65</v>
      </c>
      <c r="R16" s="55">
        <v>2</v>
      </c>
      <c r="S16" s="55"/>
      <c r="T16" s="55"/>
      <c r="U16" s="55"/>
      <c r="V16" s="55"/>
      <c r="W16" s="55"/>
      <c r="X16" s="55"/>
      <c r="Y16" s="55"/>
      <c r="Z16" s="55"/>
      <c r="AA16" s="55"/>
      <c r="AB16" s="56" t="s">
        <v>95</v>
      </c>
      <c r="AC16" s="36">
        <v>9</v>
      </c>
    </row>
    <row r="17" spans="1:29" ht="18" customHeight="1">
      <c r="A17" s="148"/>
      <c r="B17" s="51">
        <v>3</v>
      </c>
      <c r="C17" s="52">
        <v>5</v>
      </c>
      <c r="D17" s="52"/>
      <c r="E17" s="52"/>
      <c r="F17" s="52"/>
      <c r="G17" s="52"/>
      <c r="H17" s="52"/>
      <c r="I17" s="52"/>
      <c r="J17" s="52"/>
      <c r="K17" s="52"/>
      <c r="L17" s="52"/>
      <c r="M17" s="99" t="s">
        <v>48</v>
      </c>
      <c r="N17" s="53">
        <f t="shared" si="0"/>
        <v>1</v>
      </c>
      <c r="O17" s="54" t="s">
        <v>26</v>
      </c>
      <c r="P17" s="53">
        <f t="shared" si="1"/>
        <v>1</v>
      </c>
      <c r="Q17" s="99" t="s">
        <v>51</v>
      </c>
      <c r="R17" s="55">
        <v>6</v>
      </c>
      <c r="S17" s="55"/>
      <c r="T17" s="55"/>
      <c r="U17" s="55"/>
      <c r="V17" s="55"/>
      <c r="W17" s="55"/>
      <c r="X17" s="55"/>
      <c r="Y17" s="55"/>
      <c r="Z17" s="55"/>
      <c r="AA17" s="55"/>
      <c r="AB17" s="56" t="s">
        <v>81</v>
      </c>
      <c r="AC17" s="36">
        <v>10</v>
      </c>
    </row>
    <row r="18" spans="1:29" ht="18" customHeight="1">
      <c r="A18" s="148"/>
      <c r="B18" s="51">
        <v>6</v>
      </c>
      <c r="C18" s="52">
        <v>0</v>
      </c>
      <c r="D18" s="52"/>
      <c r="E18" s="52"/>
      <c r="F18" s="52"/>
      <c r="G18" s="52"/>
      <c r="H18" s="52"/>
      <c r="I18" s="52"/>
      <c r="J18" s="52"/>
      <c r="K18" s="52"/>
      <c r="L18" s="52"/>
      <c r="M18" s="99" t="s">
        <v>62</v>
      </c>
      <c r="N18" s="53">
        <f t="shared" si="0"/>
        <v>0</v>
      </c>
      <c r="O18" s="54" t="s">
        <v>26</v>
      </c>
      <c r="P18" s="53">
        <f t="shared" si="1"/>
        <v>1</v>
      </c>
      <c r="Q18" s="99" t="s">
        <v>69</v>
      </c>
      <c r="R18" s="55">
        <v>9</v>
      </c>
      <c r="S18" s="55"/>
      <c r="T18" s="55"/>
      <c r="U18" s="55"/>
      <c r="V18" s="55"/>
      <c r="W18" s="55"/>
      <c r="X18" s="55"/>
      <c r="Y18" s="55"/>
      <c r="Z18" s="55"/>
      <c r="AA18" s="55"/>
      <c r="AB18" s="56" t="s">
        <v>85</v>
      </c>
      <c r="AC18" s="36">
        <v>11</v>
      </c>
    </row>
    <row r="19" spans="1:29" ht="18" customHeight="1">
      <c r="A19" s="148"/>
      <c r="B19" s="51">
        <v>5</v>
      </c>
      <c r="C19" s="52">
        <v>0</v>
      </c>
      <c r="D19" s="52"/>
      <c r="E19" s="52"/>
      <c r="F19" s="52"/>
      <c r="G19" s="52"/>
      <c r="H19" s="52"/>
      <c r="I19" s="52"/>
      <c r="J19" s="52"/>
      <c r="K19" s="52"/>
      <c r="L19" s="52"/>
      <c r="M19" s="99" t="s">
        <v>57</v>
      </c>
      <c r="N19" s="53">
        <f t="shared" si="0"/>
        <v>0</v>
      </c>
      <c r="O19" s="54" t="s">
        <v>26</v>
      </c>
      <c r="P19" s="53">
        <f t="shared" si="1"/>
        <v>2</v>
      </c>
      <c r="Q19" s="99" t="s">
        <v>70</v>
      </c>
      <c r="R19" s="55">
        <v>5</v>
      </c>
      <c r="S19" s="55">
        <v>11</v>
      </c>
      <c r="T19" s="55"/>
      <c r="U19" s="55"/>
      <c r="V19" s="55"/>
      <c r="W19" s="55"/>
      <c r="X19" s="55"/>
      <c r="Y19" s="55"/>
      <c r="Z19" s="55"/>
      <c r="AA19" s="55"/>
      <c r="AB19" s="56" t="s">
        <v>109</v>
      </c>
      <c r="AC19" s="36">
        <v>12</v>
      </c>
    </row>
    <row r="20" spans="1:29" ht="18" customHeight="1">
      <c r="A20" s="148"/>
      <c r="B20" s="63">
        <v>7</v>
      </c>
      <c r="C20" s="64">
        <v>11</v>
      </c>
      <c r="D20" s="64">
        <v>8</v>
      </c>
      <c r="E20" s="64"/>
      <c r="F20" s="64"/>
      <c r="G20" s="64"/>
      <c r="H20" s="64"/>
      <c r="I20" s="64"/>
      <c r="J20" s="64"/>
      <c r="K20" s="64"/>
      <c r="L20" s="64"/>
      <c r="M20" s="65" t="s">
        <v>60</v>
      </c>
      <c r="N20" s="66">
        <f t="shared" si="0"/>
        <v>2</v>
      </c>
      <c r="O20" s="67" t="s">
        <v>26</v>
      </c>
      <c r="P20" s="66">
        <f t="shared" si="1"/>
        <v>0</v>
      </c>
      <c r="Q20" s="65" t="s">
        <v>49</v>
      </c>
      <c r="R20" s="68">
        <v>0</v>
      </c>
      <c r="S20" s="68"/>
      <c r="T20" s="68"/>
      <c r="U20" s="68"/>
      <c r="V20" s="68"/>
      <c r="W20" s="68"/>
      <c r="X20" s="68"/>
      <c r="Y20" s="68"/>
      <c r="Z20" s="68"/>
      <c r="AA20" s="68"/>
      <c r="AB20" s="100" t="s">
        <v>87</v>
      </c>
      <c r="AC20" s="36">
        <v>13</v>
      </c>
    </row>
    <row r="21" spans="1:29" ht="18" customHeight="1">
      <c r="A21" s="149"/>
      <c r="B21" s="63">
        <v>8</v>
      </c>
      <c r="C21" s="64">
        <v>7</v>
      </c>
      <c r="D21" s="64"/>
      <c r="E21" s="64"/>
      <c r="F21" s="64"/>
      <c r="G21" s="64"/>
      <c r="H21" s="64"/>
      <c r="I21" s="64"/>
      <c r="J21" s="64"/>
      <c r="K21" s="64"/>
      <c r="L21" s="64"/>
      <c r="M21" s="65" t="s">
        <v>67</v>
      </c>
      <c r="N21" s="66">
        <f t="shared" si="0"/>
        <v>1</v>
      </c>
      <c r="O21" s="67" t="s">
        <v>26</v>
      </c>
      <c r="P21" s="66">
        <f t="shared" si="1"/>
        <v>1</v>
      </c>
      <c r="Q21" s="65" t="s">
        <v>64</v>
      </c>
      <c r="R21" s="68">
        <v>2</v>
      </c>
      <c r="S21" s="68"/>
      <c r="T21" s="68"/>
      <c r="U21" s="68"/>
      <c r="V21" s="68"/>
      <c r="W21" s="68"/>
      <c r="X21" s="68"/>
      <c r="Y21" s="68"/>
      <c r="Z21" s="68"/>
      <c r="AA21" s="68"/>
      <c r="AB21" s="100" t="s">
        <v>75</v>
      </c>
      <c r="AC21" s="36">
        <v>14</v>
      </c>
    </row>
    <row r="22" spans="1:29" ht="18" customHeight="1">
      <c r="A22" s="149"/>
      <c r="B22" s="63">
        <v>11</v>
      </c>
      <c r="C22" s="64">
        <v>8</v>
      </c>
      <c r="D22" s="64">
        <v>5</v>
      </c>
      <c r="E22" s="64"/>
      <c r="F22" s="64"/>
      <c r="G22" s="64"/>
      <c r="H22" s="64"/>
      <c r="I22" s="64"/>
      <c r="J22" s="64"/>
      <c r="K22" s="64"/>
      <c r="L22" s="64"/>
      <c r="M22" s="65" t="s">
        <v>59</v>
      </c>
      <c r="N22" s="66">
        <f t="shared" si="0"/>
        <v>2</v>
      </c>
      <c r="O22" s="67" t="s">
        <v>26</v>
      </c>
      <c r="P22" s="66">
        <f t="shared" si="1"/>
        <v>0</v>
      </c>
      <c r="Q22" s="65" t="s">
        <v>55</v>
      </c>
      <c r="R22" s="68">
        <v>0</v>
      </c>
      <c r="S22" s="68"/>
      <c r="T22" s="68"/>
      <c r="U22" s="68"/>
      <c r="V22" s="68"/>
      <c r="W22" s="68"/>
      <c r="X22" s="68"/>
      <c r="Y22" s="68"/>
      <c r="Z22" s="68"/>
      <c r="AA22" s="68"/>
      <c r="AB22" s="100" t="s">
        <v>73</v>
      </c>
      <c r="AC22" s="36">
        <v>15</v>
      </c>
    </row>
    <row r="23" spans="1:29" ht="17.25" customHeight="1">
      <c r="A23" s="150"/>
      <c r="B23" s="63">
        <v>12</v>
      </c>
      <c r="C23" s="64">
        <v>0</v>
      </c>
      <c r="D23" s="64"/>
      <c r="E23" s="64"/>
      <c r="F23" s="64"/>
      <c r="G23" s="64"/>
      <c r="H23" s="64"/>
      <c r="I23" s="64"/>
      <c r="J23" s="64"/>
      <c r="K23" s="64"/>
      <c r="L23" s="64"/>
      <c r="M23" s="65" t="s">
        <v>53</v>
      </c>
      <c r="N23" s="66">
        <f t="shared" si="0"/>
        <v>0</v>
      </c>
      <c r="O23" s="67" t="s">
        <v>26</v>
      </c>
      <c r="P23" s="66">
        <f t="shared" si="1"/>
        <v>1</v>
      </c>
      <c r="Q23" s="65" t="s">
        <v>68</v>
      </c>
      <c r="R23" s="68">
        <v>20</v>
      </c>
      <c r="S23" s="68"/>
      <c r="T23" s="68"/>
      <c r="U23" s="68"/>
      <c r="V23" s="68"/>
      <c r="W23" s="68"/>
      <c r="X23" s="68"/>
      <c r="Y23" s="68"/>
      <c r="Z23" s="68"/>
      <c r="AA23" s="68"/>
      <c r="AB23" s="100" t="s">
        <v>83</v>
      </c>
      <c r="AC23" s="36">
        <v>16</v>
      </c>
    </row>
    <row r="24" spans="1:29" ht="18.75" customHeight="1">
      <c r="A24" s="151" t="s">
        <v>102</v>
      </c>
      <c r="B24" s="38">
        <v>6</v>
      </c>
      <c r="C24" s="39">
        <v>11</v>
      </c>
      <c r="D24" s="39">
        <v>13</v>
      </c>
      <c r="E24" s="39">
        <v>3</v>
      </c>
      <c r="F24" s="39"/>
      <c r="G24" s="39"/>
      <c r="H24" s="39"/>
      <c r="I24" s="39"/>
      <c r="J24" s="39"/>
      <c r="K24" s="39"/>
      <c r="L24" s="39"/>
      <c r="M24" s="101" t="s">
        <v>54</v>
      </c>
      <c r="N24" s="40">
        <f t="shared" si="0"/>
        <v>3</v>
      </c>
      <c r="O24" s="41" t="s">
        <v>26</v>
      </c>
      <c r="P24" s="40">
        <f t="shared" si="1"/>
        <v>1</v>
      </c>
      <c r="Q24" s="101" t="s">
        <v>70</v>
      </c>
      <c r="R24" s="42">
        <v>9</v>
      </c>
      <c r="S24" s="42"/>
      <c r="T24" s="42"/>
      <c r="U24" s="42"/>
      <c r="V24" s="42"/>
      <c r="W24" s="42"/>
      <c r="X24" s="42"/>
      <c r="Y24" s="42"/>
      <c r="Z24" s="42"/>
      <c r="AA24" s="42"/>
      <c r="AB24" s="43" t="s">
        <v>89</v>
      </c>
      <c r="AC24" s="36">
        <v>17</v>
      </c>
    </row>
    <row r="25" spans="1:29" ht="18" customHeight="1">
      <c r="A25" s="152"/>
      <c r="B25" s="38">
        <v>5</v>
      </c>
      <c r="C25" s="39">
        <v>0</v>
      </c>
      <c r="D25" s="39"/>
      <c r="E25" s="39"/>
      <c r="F25" s="39"/>
      <c r="G25" s="39"/>
      <c r="H25" s="39"/>
      <c r="I25" s="39"/>
      <c r="J25" s="39"/>
      <c r="K25" s="39"/>
      <c r="L25" s="39"/>
      <c r="M25" s="101" t="s">
        <v>48</v>
      </c>
      <c r="N25" s="40">
        <f t="shared" si="0"/>
        <v>0</v>
      </c>
      <c r="O25" s="41" t="s">
        <v>26</v>
      </c>
      <c r="P25" s="40">
        <f t="shared" si="1"/>
        <v>2</v>
      </c>
      <c r="Q25" s="101" t="s">
        <v>69</v>
      </c>
      <c r="R25" s="42">
        <v>8</v>
      </c>
      <c r="S25" s="42">
        <v>7</v>
      </c>
      <c r="T25" s="42"/>
      <c r="U25" s="42"/>
      <c r="V25" s="42"/>
      <c r="W25" s="42"/>
      <c r="X25" s="42"/>
      <c r="Y25" s="42"/>
      <c r="Z25" s="42"/>
      <c r="AA25" s="42"/>
      <c r="AB25" s="43" t="s">
        <v>74</v>
      </c>
      <c r="AC25" s="36">
        <v>18</v>
      </c>
    </row>
    <row r="26" spans="1:29" ht="18" customHeight="1">
      <c r="A26" s="152"/>
      <c r="B26" s="69">
        <v>7</v>
      </c>
      <c r="C26" s="70">
        <v>10</v>
      </c>
      <c r="D26" s="70"/>
      <c r="E26" s="70"/>
      <c r="F26" s="70"/>
      <c r="G26" s="70"/>
      <c r="H26" s="70"/>
      <c r="I26" s="70"/>
      <c r="J26" s="70"/>
      <c r="K26" s="70"/>
      <c r="L26" s="70"/>
      <c r="M26" s="102" t="s">
        <v>60</v>
      </c>
      <c r="N26" s="71">
        <f t="shared" si="0"/>
        <v>1</v>
      </c>
      <c r="O26" s="72" t="s">
        <v>26</v>
      </c>
      <c r="P26" s="71">
        <f t="shared" si="1"/>
        <v>3</v>
      </c>
      <c r="Q26" s="102" t="s">
        <v>68</v>
      </c>
      <c r="R26" s="73">
        <v>4</v>
      </c>
      <c r="S26" s="73">
        <v>7</v>
      </c>
      <c r="T26" s="73">
        <v>20</v>
      </c>
      <c r="U26" s="73"/>
      <c r="V26" s="73"/>
      <c r="W26" s="73"/>
      <c r="X26" s="73"/>
      <c r="Y26" s="73"/>
      <c r="Z26" s="73"/>
      <c r="AA26" s="73"/>
      <c r="AB26" s="74" t="s">
        <v>72</v>
      </c>
      <c r="AC26" s="36">
        <v>19</v>
      </c>
    </row>
    <row r="27" spans="1:29" ht="17.25" customHeight="1">
      <c r="A27" s="153"/>
      <c r="B27" s="69">
        <v>8</v>
      </c>
      <c r="C27" s="70">
        <v>0</v>
      </c>
      <c r="D27" s="70"/>
      <c r="E27" s="70"/>
      <c r="F27" s="70"/>
      <c r="G27" s="70"/>
      <c r="H27" s="70"/>
      <c r="I27" s="70"/>
      <c r="J27" s="70"/>
      <c r="K27" s="70"/>
      <c r="L27" s="70"/>
      <c r="M27" s="102" t="s">
        <v>67</v>
      </c>
      <c r="N27" s="71">
        <f t="shared" si="0"/>
        <v>0</v>
      </c>
      <c r="O27" s="72" t="s">
        <v>26</v>
      </c>
      <c r="P27" s="71">
        <f t="shared" si="1"/>
        <v>1</v>
      </c>
      <c r="Q27" s="102" t="s">
        <v>59</v>
      </c>
      <c r="R27" s="73">
        <v>11</v>
      </c>
      <c r="S27" s="73"/>
      <c r="T27" s="73"/>
      <c r="U27" s="73"/>
      <c r="V27" s="73"/>
      <c r="W27" s="73"/>
      <c r="X27" s="73"/>
      <c r="Y27" s="73"/>
      <c r="Z27" s="73"/>
      <c r="AA27" s="73"/>
      <c r="AB27" s="74" t="s">
        <v>88</v>
      </c>
      <c r="AC27" s="36">
        <v>20</v>
      </c>
    </row>
    <row r="28" spans="1:29" ht="18.75" customHeight="1">
      <c r="A28" s="141" t="s">
        <v>103</v>
      </c>
      <c r="B28" s="44">
        <v>7</v>
      </c>
      <c r="C28" s="45">
        <v>8</v>
      </c>
      <c r="D28" s="45">
        <v>7</v>
      </c>
      <c r="E28" s="45"/>
      <c r="F28" s="45"/>
      <c r="G28" s="45"/>
      <c r="H28" s="45"/>
      <c r="I28" s="45"/>
      <c r="J28" s="45"/>
      <c r="K28" s="45"/>
      <c r="L28" s="45"/>
      <c r="M28" s="46" t="s">
        <v>54</v>
      </c>
      <c r="N28" s="47">
        <f t="shared" ref="N28:N29" si="2">IF(C28="","",IF(C28=0,0,COUNT(C28:L28)))</f>
        <v>2</v>
      </c>
      <c r="O28" s="48" t="s">
        <v>26</v>
      </c>
      <c r="P28" s="47">
        <f t="shared" ref="P28:P29" si="3">IF(R28="","",IF(R28=0,0,COUNT(R28:AA28)))</f>
        <v>2</v>
      </c>
      <c r="Q28" s="46" t="s">
        <v>69</v>
      </c>
      <c r="R28" s="49">
        <v>8</v>
      </c>
      <c r="S28" s="49">
        <v>13</v>
      </c>
      <c r="T28" s="49"/>
      <c r="U28" s="49"/>
      <c r="V28" s="49"/>
      <c r="W28" s="49"/>
      <c r="X28" s="49"/>
      <c r="Y28" s="49"/>
      <c r="Z28" s="49"/>
      <c r="AA28" s="49"/>
      <c r="AB28" s="50" t="s">
        <v>94</v>
      </c>
      <c r="AC28" s="36">
        <v>21</v>
      </c>
    </row>
    <row r="29" spans="1:29" ht="17.25" customHeight="1">
      <c r="A29" s="142"/>
      <c r="B29" s="75">
        <v>12</v>
      </c>
      <c r="C29" s="76">
        <v>0</v>
      </c>
      <c r="D29" s="76"/>
      <c r="E29" s="76"/>
      <c r="F29" s="76"/>
      <c r="G29" s="76"/>
      <c r="H29" s="76"/>
      <c r="I29" s="76"/>
      <c r="J29" s="76"/>
      <c r="K29" s="76"/>
      <c r="L29" s="76"/>
      <c r="M29" s="77" t="s">
        <v>68</v>
      </c>
      <c r="N29" s="78">
        <f t="shared" si="2"/>
        <v>0</v>
      </c>
      <c r="O29" s="79" t="s">
        <v>26</v>
      </c>
      <c r="P29" s="78">
        <f t="shared" si="3"/>
        <v>0</v>
      </c>
      <c r="Q29" s="77" t="s">
        <v>59</v>
      </c>
      <c r="R29" s="80">
        <v>0</v>
      </c>
      <c r="S29" s="80"/>
      <c r="T29" s="80"/>
      <c r="U29" s="80"/>
      <c r="V29" s="80"/>
      <c r="W29" s="80"/>
      <c r="X29" s="80"/>
      <c r="Y29" s="80"/>
      <c r="Z29" s="80"/>
      <c r="AA29" s="80"/>
      <c r="AB29" s="81" t="s">
        <v>84</v>
      </c>
      <c r="AC29" s="36">
        <v>22</v>
      </c>
    </row>
    <row r="30" spans="1:29" ht="18" customHeight="1">
      <c r="A30" s="21"/>
      <c r="B30" s="21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3"/>
      <c r="N30" s="24"/>
      <c r="O30" s="16"/>
      <c r="P30" s="24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12"/>
    </row>
    <row r="31" spans="1:29" ht="18" customHeight="1">
      <c r="A31" s="21"/>
      <c r="B31" s="21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3"/>
      <c r="N31" s="24"/>
      <c r="O31" s="16"/>
      <c r="P31" s="24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12"/>
    </row>
    <row r="32" spans="1:29" ht="18" customHeight="1">
      <c r="A32" s="21"/>
      <c r="B32" s="21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3"/>
      <c r="N32" s="24"/>
      <c r="O32" s="16"/>
      <c r="P32" s="24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12"/>
    </row>
    <row r="33" spans="1:28" ht="18" customHeight="1">
      <c r="A33" s="21"/>
      <c r="B33" s="21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12"/>
      <c r="N33" s="12"/>
      <c r="O33" s="12"/>
      <c r="P33" s="12"/>
      <c r="Q33" s="12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12"/>
    </row>
    <row r="34" spans="1:28" ht="18" customHeight="1">
      <c r="A34" s="21"/>
      <c r="B34" s="21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12"/>
      <c r="N34" s="12"/>
      <c r="O34" s="12"/>
      <c r="P34" s="12"/>
      <c r="Q34" s="12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12"/>
    </row>
    <row r="35" spans="1:28" ht="18" customHeight="1">
      <c r="A35" s="21"/>
      <c r="B35" s="21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12"/>
      <c r="N35" s="12"/>
      <c r="O35" s="12"/>
      <c r="P35" s="12"/>
      <c r="Q35" s="12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12"/>
    </row>
    <row r="36" spans="1:28" ht="18" customHeight="1">
      <c r="A36" s="21"/>
      <c r="B36" s="21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3"/>
      <c r="N36" s="24"/>
      <c r="O36" s="16"/>
      <c r="P36" s="24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12"/>
    </row>
    <row r="37" spans="1:28" ht="18" customHeight="1">
      <c r="A37" s="21"/>
      <c r="B37" s="21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3"/>
      <c r="N37" s="24"/>
      <c r="O37" s="16"/>
      <c r="P37" s="24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12"/>
    </row>
    <row r="38" spans="1:28" ht="18" customHeight="1">
      <c r="A38" s="21"/>
      <c r="B38" s="21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3"/>
      <c r="N38" s="24"/>
      <c r="O38" s="16"/>
      <c r="P38" s="24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12"/>
    </row>
    <row r="39" spans="1:28" ht="12" customHeight="1">
      <c r="A39" s="25"/>
      <c r="B39" s="26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3"/>
      <c r="N39" s="16"/>
      <c r="O39" s="16"/>
      <c r="P39" s="16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12"/>
    </row>
    <row r="40" spans="1:28" ht="12" customHeight="1">
      <c r="A40" s="25"/>
      <c r="B40" s="26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3"/>
      <c r="N40" s="16"/>
      <c r="O40" s="16"/>
      <c r="P40" s="16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12"/>
    </row>
    <row r="41" spans="1:28" ht="12" customHeight="1">
      <c r="A41" s="25"/>
      <c r="B41" s="26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3"/>
      <c r="N41" s="16"/>
      <c r="O41" s="16"/>
      <c r="P41" s="16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12"/>
    </row>
    <row r="42" spans="1:28" ht="12" customHeight="1">
      <c r="A42" s="25"/>
      <c r="B42" s="26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3"/>
      <c r="N42" s="16"/>
      <c r="O42" s="16"/>
      <c r="P42" s="16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12"/>
    </row>
    <row r="43" spans="1:28" ht="12" customHeight="1">
      <c r="A43" s="25"/>
      <c r="B43" s="26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3"/>
      <c r="N43" s="16"/>
      <c r="O43" s="16"/>
      <c r="P43" s="16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12"/>
    </row>
    <row r="44" spans="1:28" ht="12" customHeight="1">
      <c r="A44" s="25"/>
      <c r="B44" s="26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3"/>
      <c r="N44" s="16"/>
      <c r="O44" s="16"/>
      <c r="P44" s="16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12"/>
    </row>
    <row r="45" spans="1:28" ht="12" customHeight="1">
      <c r="A45" s="25"/>
      <c r="B45" s="26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3"/>
      <c r="N45" s="16"/>
      <c r="O45" s="16"/>
      <c r="P45" s="16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12"/>
    </row>
    <row r="46" spans="1:28" ht="12" customHeight="1">
      <c r="A46" s="25"/>
      <c r="B46" s="26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3"/>
      <c r="N46" s="16"/>
      <c r="O46" s="16"/>
      <c r="P46" s="16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12"/>
    </row>
    <row r="47" spans="1:28" ht="12" customHeight="1">
      <c r="A47" s="25"/>
      <c r="B47" s="26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3"/>
      <c r="N47" s="16"/>
      <c r="O47" s="16"/>
      <c r="P47" s="16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12"/>
    </row>
    <row r="48" spans="1:28" ht="12" customHeight="1">
      <c r="A48" s="25"/>
      <c r="B48" s="26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3"/>
      <c r="N48" s="16"/>
      <c r="O48" s="16"/>
      <c r="P48" s="16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12"/>
    </row>
    <row r="49" spans="1:28" ht="12" customHeight="1">
      <c r="A49" s="25"/>
      <c r="B49" s="26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3"/>
      <c r="N49" s="16"/>
      <c r="O49" s="16"/>
      <c r="P49" s="16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12"/>
    </row>
    <row r="50" spans="1:28" ht="12" customHeight="1">
      <c r="A50" s="25"/>
      <c r="B50" s="26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3"/>
      <c r="N50" s="16"/>
      <c r="O50" s="16"/>
      <c r="P50" s="16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12"/>
    </row>
    <row r="51" spans="1:28" ht="12" customHeight="1">
      <c r="A51" s="25"/>
      <c r="B51" s="26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3"/>
      <c r="N51" s="16"/>
      <c r="O51" s="16"/>
      <c r="P51" s="16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12"/>
    </row>
    <row r="52" spans="1:28" ht="12" customHeight="1">
      <c r="A52" s="25"/>
      <c r="B52" s="26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3"/>
      <c r="N52" s="16"/>
      <c r="O52" s="16"/>
      <c r="P52" s="16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12"/>
    </row>
    <row r="53" spans="1:28" ht="12" customHeight="1">
      <c r="A53" s="25"/>
      <c r="B53" s="26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3"/>
      <c r="N53" s="16"/>
      <c r="O53" s="16"/>
      <c r="P53" s="16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12"/>
    </row>
    <row r="54" spans="1:28" ht="12" customHeight="1">
      <c r="A54" s="25"/>
      <c r="B54" s="26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3"/>
      <c r="N54" s="16"/>
      <c r="O54" s="16"/>
      <c r="P54" s="16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12"/>
    </row>
    <row r="55" spans="1:28" ht="12" customHeight="1">
      <c r="A55" s="25"/>
      <c r="B55" s="26"/>
      <c r="C55" s="25"/>
      <c r="D55" s="25"/>
      <c r="E55" s="25"/>
      <c r="F55" s="25"/>
      <c r="G55" s="25"/>
      <c r="H55" s="25"/>
      <c r="I55" s="25"/>
      <c r="J55" s="25"/>
      <c r="K55" s="25"/>
      <c r="L55" s="25"/>
      <c r="M55" s="23"/>
      <c r="N55" s="16"/>
      <c r="O55" s="16"/>
      <c r="P55" s="16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12"/>
    </row>
    <row r="56" spans="1:28" ht="12" customHeight="1">
      <c r="A56" s="25"/>
      <c r="B56" s="26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3"/>
      <c r="N56" s="16"/>
      <c r="O56" s="16"/>
      <c r="P56" s="16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12"/>
    </row>
    <row r="57" spans="1:28" ht="12" customHeight="1">
      <c r="A57" s="25"/>
      <c r="B57" s="26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3"/>
      <c r="N57" s="16"/>
      <c r="O57" s="16"/>
      <c r="P57" s="16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12"/>
    </row>
    <row r="58" spans="1:28" ht="12" customHeight="1">
      <c r="A58" s="25"/>
      <c r="B58" s="26"/>
      <c r="C58" s="25"/>
      <c r="D58" s="25"/>
      <c r="E58" s="25"/>
      <c r="F58" s="25"/>
      <c r="G58" s="25"/>
      <c r="H58" s="25"/>
      <c r="I58" s="25"/>
      <c r="J58" s="25"/>
      <c r="K58" s="25"/>
      <c r="L58" s="25"/>
      <c r="M58" s="23"/>
      <c r="N58" s="16"/>
      <c r="O58" s="16"/>
      <c r="P58" s="16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12"/>
    </row>
    <row r="59" spans="1:28" ht="12" customHeight="1">
      <c r="A59" s="25"/>
      <c r="B59" s="26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3"/>
      <c r="N59" s="16"/>
      <c r="O59" s="16"/>
      <c r="P59" s="16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12"/>
    </row>
    <row r="60" spans="1:28" ht="12" customHeight="1">
      <c r="A60" s="25"/>
      <c r="B60" s="26"/>
      <c r="C60" s="25"/>
      <c r="D60" s="25"/>
      <c r="E60" s="25"/>
      <c r="F60" s="25"/>
      <c r="G60" s="25"/>
      <c r="H60" s="25"/>
      <c r="I60" s="25"/>
      <c r="J60" s="25"/>
      <c r="K60" s="25"/>
      <c r="L60" s="25"/>
      <c r="M60" s="23"/>
      <c r="N60" s="16"/>
      <c r="O60" s="16"/>
      <c r="P60" s="16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12"/>
    </row>
    <row r="61" spans="1:28" ht="12" customHeight="1">
      <c r="A61" s="25"/>
      <c r="B61" s="26"/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3"/>
      <c r="N61" s="16"/>
      <c r="O61" s="16"/>
      <c r="P61" s="16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12"/>
    </row>
    <row r="62" spans="1:28" ht="12" customHeight="1">
      <c r="A62" s="25"/>
      <c r="B62" s="26"/>
      <c r="C62" s="25"/>
      <c r="D62" s="25"/>
      <c r="E62" s="25"/>
      <c r="F62" s="25"/>
      <c r="G62" s="25"/>
      <c r="H62" s="25"/>
      <c r="I62" s="25"/>
      <c r="J62" s="25"/>
      <c r="K62" s="25"/>
      <c r="L62" s="25"/>
      <c r="M62" s="23"/>
      <c r="N62" s="16"/>
      <c r="O62" s="16"/>
      <c r="P62" s="16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12"/>
    </row>
    <row r="63" spans="1:28" ht="12" customHeight="1">
      <c r="A63" s="25"/>
      <c r="B63" s="26"/>
      <c r="C63" s="25"/>
      <c r="D63" s="25"/>
      <c r="E63" s="25"/>
      <c r="F63" s="25"/>
      <c r="G63" s="25"/>
      <c r="H63" s="25"/>
      <c r="I63" s="25"/>
      <c r="J63" s="25"/>
      <c r="K63" s="25"/>
      <c r="L63" s="25"/>
      <c r="M63" s="23"/>
      <c r="N63" s="16"/>
      <c r="O63" s="16"/>
      <c r="P63" s="16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12"/>
    </row>
    <row r="64" spans="1:28" ht="12" customHeight="1">
      <c r="A64" s="25"/>
      <c r="B64" s="26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3"/>
      <c r="N64" s="16"/>
      <c r="O64" s="16"/>
      <c r="P64" s="16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12"/>
    </row>
    <row r="65" spans="1:28" ht="12" customHeight="1">
      <c r="A65" s="25"/>
      <c r="B65" s="26"/>
      <c r="C65" s="25"/>
      <c r="D65" s="25"/>
      <c r="E65" s="25"/>
      <c r="F65" s="25"/>
      <c r="G65" s="25"/>
      <c r="H65" s="25"/>
      <c r="I65" s="25"/>
      <c r="J65" s="25"/>
      <c r="K65" s="25"/>
      <c r="L65" s="25"/>
      <c r="M65" s="23"/>
      <c r="N65" s="16"/>
      <c r="O65" s="16"/>
      <c r="P65" s="16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12"/>
    </row>
    <row r="66" spans="1:28" ht="12" customHeight="1">
      <c r="A66" s="25"/>
      <c r="B66" s="26"/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3"/>
      <c r="N66" s="16"/>
      <c r="O66" s="16"/>
      <c r="P66" s="16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12"/>
    </row>
    <row r="67" spans="1:28" ht="12" customHeight="1">
      <c r="A67" s="25"/>
      <c r="B67" s="26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3"/>
      <c r="N67" s="16"/>
      <c r="O67" s="16"/>
      <c r="P67" s="16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12"/>
    </row>
    <row r="68" spans="1:28" ht="12" customHeight="1">
      <c r="A68" s="25"/>
      <c r="B68" s="26"/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23"/>
      <c r="N68" s="16"/>
      <c r="O68" s="16"/>
      <c r="P68" s="16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12"/>
    </row>
    <row r="69" spans="1:28" ht="12" customHeight="1">
      <c r="A69" s="25"/>
      <c r="B69" s="26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3"/>
      <c r="N69" s="16"/>
      <c r="O69" s="16"/>
      <c r="P69" s="16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12"/>
    </row>
    <row r="70" spans="1:28" ht="12" customHeight="1">
      <c r="A70" s="25"/>
      <c r="B70" s="26"/>
      <c r="C70" s="25"/>
      <c r="D70" s="25"/>
      <c r="E70" s="25"/>
      <c r="F70" s="25"/>
      <c r="G70" s="25"/>
      <c r="H70" s="25"/>
      <c r="I70" s="25"/>
      <c r="J70" s="25"/>
      <c r="K70" s="25"/>
      <c r="L70" s="25"/>
      <c r="M70" s="23"/>
      <c r="N70" s="16"/>
      <c r="O70" s="16"/>
      <c r="P70" s="16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12"/>
    </row>
    <row r="71" spans="1:28" ht="12" customHeight="1">
      <c r="A71" s="25"/>
      <c r="B71" s="26"/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23"/>
      <c r="N71" s="16"/>
      <c r="O71" s="16"/>
      <c r="P71" s="16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12"/>
    </row>
    <row r="72" spans="1:28" ht="12" customHeight="1">
      <c r="A72" s="25"/>
      <c r="B72" s="26"/>
      <c r="C72" s="25"/>
      <c r="D72" s="25"/>
      <c r="E72" s="25"/>
      <c r="F72" s="25"/>
      <c r="G72" s="25"/>
      <c r="H72" s="25"/>
      <c r="I72" s="25"/>
      <c r="J72" s="25"/>
      <c r="K72" s="25"/>
      <c r="L72" s="25"/>
      <c r="M72" s="23"/>
      <c r="N72" s="16"/>
      <c r="O72" s="16"/>
      <c r="P72" s="16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12"/>
    </row>
    <row r="73" spans="1:28" ht="12" customHeight="1">
      <c r="A73" s="25"/>
      <c r="B73" s="26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3"/>
      <c r="N73" s="16"/>
      <c r="O73" s="16"/>
      <c r="P73" s="16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12"/>
    </row>
    <row r="74" spans="1:28" ht="12" customHeight="1">
      <c r="A74" s="25"/>
      <c r="B74" s="26"/>
      <c r="C74" s="25"/>
      <c r="D74" s="25"/>
      <c r="E74" s="25"/>
      <c r="F74" s="25"/>
      <c r="G74" s="25"/>
      <c r="H74" s="25"/>
      <c r="I74" s="25"/>
      <c r="J74" s="25"/>
      <c r="K74" s="25"/>
      <c r="L74" s="25"/>
      <c r="M74" s="23"/>
      <c r="N74" s="16"/>
      <c r="O74" s="16"/>
      <c r="P74" s="16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12"/>
    </row>
    <row r="75" spans="1:28" ht="12" customHeight="1">
      <c r="A75" s="25"/>
      <c r="B75" s="26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3"/>
      <c r="N75" s="16"/>
      <c r="O75" s="16"/>
      <c r="P75" s="16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12"/>
    </row>
    <row r="76" spans="1:28" ht="12" customHeight="1">
      <c r="A76" s="25"/>
      <c r="B76" s="26"/>
      <c r="C76" s="25"/>
      <c r="D76" s="25"/>
      <c r="E76" s="25"/>
      <c r="F76" s="25"/>
      <c r="G76" s="25"/>
      <c r="H76" s="25"/>
      <c r="I76" s="25"/>
      <c r="J76" s="25"/>
      <c r="K76" s="25"/>
      <c r="L76" s="25"/>
      <c r="M76" s="23"/>
      <c r="N76" s="16"/>
      <c r="O76" s="16"/>
      <c r="P76" s="16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12"/>
    </row>
    <row r="77" spans="1:28" ht="12" customHeight="1">
      <c r="A77" s="25"/>
      <c r="B77" s="26"/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3"/>
      <c r="N77" s="16"/>
      <c r="O77" s="16"/>
      <c r="P77" s="16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12"/>
    </row>
    <row r="78" spans="1:28" ht="12" customHeight="1">
      <c r="A78" s="25"/>
      <c r="B78" s="26"/>
      <c r="C78" s="25"/>
      <c r="D78" s="25"/>
      <c r="E78" s="25"/>
      <c r="F78" s="25"/>
      <c r="G78" s="25"/>
      <c r="H78" s="25"/>
      <c r="I78" s="25"/>
      <c r="J78" s="25"/>
      <c r="K78" s="25"/>
      <c r="L78" s="25"/>
      <c r="M78" s="23"/>
      <c r="N78" s="16"/>
      <c r="O78" s="16"/>
      <c r="P78" s="16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12"/>
    </row>
    <row r="79" spans="1:28" ht="12" customHeight="1">
      <c r="A79" s="25"/>
      <c r="B79" s="26"/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3"/>
      <c r="N79" s="16"/>
      <c r="O79" s="16"/>
      <c r="P79" s="16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12"/>
    </row>
    <row r="80" spans="1:28" ht="12" customHeight="1">
      <c r="A80" s="25"/>
      <c r="B80" s="26"/>
      <c r="C80" s="25"/>
      <c r="D80" s="25"/>
      <c r="E80" s="25"/>
      <c r="F80" s="25"/>
      <c r="G80" s="25"/>
      <c r="H80" s="25"/>
      <c r="I80" s="25"/>
      <c r="J80" s="25"/>
      <c r="K80" s="25"/>
      <c r="L80" s="25"/>
      <c r="M80" s="23"/>
      <c r="N80" s="16"/>
      <c r="O80" s="16"/>
      <c r="P80" s="16"/>
      <c r="Q80" s="23"/>
      <c r="R80" s="23"/>
      <c r="S80" s="23"/>
      <c r="T80" s="23"/>
      <c r="U80" s="23"/>
      <c r="V80" s="23"/>
      <c r="W80" s="23"/>
      <c r="X80" s="23"/>
      <c r="Y80" s="23"/>
      <c r="Z80" s="23"/>
      <c r="AA80" s="23"/>
      <c r="AB80" s="12"/>
    </row>
    <row r="81" spans="1:28" ht="12" customHeight="1">
      <c r="A81" s="25"/>
      <c r="B81" s="26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3"/>
      <c r="N81" s="16"/>
      <c r="O81" s="16"/>
      <c r="P81" s="16"/>
      <c r="Q81" s="23"/>
      <c r="R81" s="23"/>
      <c r="S81" s="23"/>
      <c r="T81" s="23"/>
      <c r="U81" s="23"/>
      <c r="V81" s="23"/>
      <c r="W81" s="23"/>
      <c r="X81" s="23"/>
      <c r="Y81" s="23"/>
      <c r="Z81" s="23"/>
      <c r="AA81" s="23"/>
      <c r="AB81" s="12"/>
    </row>
    <row r="82" spans="1:28" ht="12" customHeight="1">
      <c r="A82" s="25"/>
      <c r="B82" s="26"/>
      <c r="C82" s="25"/>
      <c r="D82" s="25"/>
      <c r="E82" s="25"/>
      <c r="F82" s="25"/>
      <c r="G82" s="25"/>
      <c r="H82" s="25"/>
      <c r="I82" s="25"/>
      <c r="J82" s="25"/>
      <c r="K82" s="25"/>
      <c r="L82" s="25"/>
      <c r="M82" s="23"/>
      <c r="N82" s="16"/>
      <c r="O82" s="16"/>
      <c r="P82" s="16"/>
      <c r="Q82" s="23"/>
      <c r="R82" s="23"/>
      <c r="S82" s="23"/>
      <c r="T82" s="23"/>
      <c r="U82" s="23"/>
      <c r="V82" s="23"/>
      <c r="W82" s="23"/>
      <c r="X82" s="23"/>
      <c r="Y82" s="23"/>
      <c r="Z82" s="23"/>
      <c r="AA82" s="23"/>
      <c r="AB82" s="12"/>
    </row>
    <row r="83" spans="1:28" ht="12" customHeight="1">
      <c r="A83" s="25"/>
      <c r="B83" s="26"/>
      <c r="C83" s="25"/>
      <c r="D83" s="25"/>
      <c r="E83" s="25"/>
      <c r="F83" s="25"/>
      <c r="G83" s="25"/>
      <c r="H83" s="25"/>
      <c r="I83" s="25"/>
      <c r="J83" s="25"/>
      <c r="K83" s="25"/>
      <c r="L83" s="25"/>
      <c r="M83" s="23"/>
      <c r="N83" s="16"/>
      <c r="O83" s="16"/>
      <c r="P83" s="16"/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3"/>
      <c r="AB83" s="12"/>
    </row>
    <row r="84" spans="1:28" ht="12" customHeight="1">
      <c r="A84" s="25"/>
      <c r="B84" s="26"/>
      <c r="C84" s="25"/>
      <c r="D84" s="25"/>
      <c r="E84" s="25"/>
      <c r="F84" s="25"/>
      <c r="G84" s="25"/>
      <c r="H84" s="25"/>
      <c r="I84" s="25"/>
      <c r="J84" s="25"/>
      <c r="K84" s="25"/>
      <c r="L84" s="25"/>
      <c r="M84" s="23"/>
      <c r="N84" s="16"/>
      <c r="O84" s="16"/>
      <c r="P84" s="16"/>
      <c r="Q84" s="23"/>
      <c r="R84" s="23"/>
      <c r="S84" s="23"/>
      <c r="T84" s="23"/>
      <c r="U84" s="23"/>
      <c r="V84" s="23"/>
      <c r="W84" s="23"/>
      <c r="X84" s="23"/>
      <c r="Y84" s="23"/>
      <c r="Z84" s="23"/>
      <c r="AA84" s="23"/>
      <c r="AB84" s="12"/>
    </row>
    <row r="85" spans="1:28" ht="12" customHeight="1">
      <c r="A85" s="25"/>
      <c r="B85" s="26"/>
      <c r="C85" s="25"/>
      <c r="D85" s="25"/>
      <c r="E85" s="25"/>
      <c r="F85" s="25"/>
      <c r="G85" s="25"/>
      <c r="H85" s="25"/>
      <c r="I85" s="25"/>
      <c r="J85" s="25"/>
      <c r="K85" s="25"/>
      <c r="L85" s="25"/>
      <c r="M85" s="23"/>
      <c r="N85" s="16"/>
      <c r="O85" s="16"/>
      <c r="P85" s="16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12"/>
    </row>
    <row r="86" spans="1:28" ht="12" customHeight="1">
      <c r="A86" s="25"/>
      <c r="B86" s="26"/>
      <c r="C86" s="25"/>
      <c r="D86" s="25"/>
      <c r="E86" s="25"/>
      <c r="F86" s="25"/>
      <c r="G86" s="25"/>
      <c r="H86" s="25"/>
      <c r="I86" s="25"/>
      <c r="J86" s="25"/>
      <c r="K86" s="25"/>
      <c r="L86" s="25"/>
      <c r="M86" s="23"/>
      <c r="N86" s="16"/>
      <c r="O86" s="16"/>
      <c r="P86" s="16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12"/>
    </row>
    <row r="87" spans="1:28" ht="12" customHeight="1">
      <c r="A87" s="25"/>
      <c r="B87" s="26"/>
      <c r="C87" s="25"/>
      <c r="D87" s="25"/>
      <c r="E87" s="25"/>
      <c r="F87" s="25"/>
      <c r="G87" s="25"/>
      <c r="H87" s="25"/>
      <c r="I87" s="25"/>
      <c r="J87" s="25"/>
      <c r="K87" s="25"/>
      <c r="L87" s="25"/>
      <c r="M87" s="23"/>
      <c r="N87" s="16"/>
      <c r="O87" s="16"/>
      <c r="P87" s="16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12"/>
    </row>
    <row r="88" spans="1:28" ht="12" customHeight="1">
      <c r="A88" s="25"/>
      <c r="B88" s="26"/>
      <c r="C88" s="25"/>
      <c r="D88" s="25"/>
      <c r="E88" s="25"/>
      <c r="F88" s="25"/>
      <c r="G88" s="25"/>
      <c r="H88" s="25"/>
      <c r="I88" s="25"/>
      <c r="J88" s="25"/>
      <c r="K88" s="25"/>
      <c r="L88" s="25"/>
      <c r="M88" s="23"/>
      <c r="N88" s="16"/>
      <c r="O88" s="16"/>
      <c r="P88" s="16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12"/>
    </row>
    <row r="89" spans="1:28" ht="12" customHeight="1">
      <c r="A89" s="25"/>
      <c r="B89" s="26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3"/>
      <c r="N89" s="16"/>
      <c r="O89" s="16"/>
      <c r="P89" s="16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12"/>
    </row>
    <row r="90" spans="1:28" ht="12" customHeight="1">
      <c r="A90" s="25"/>
      <c r="B90" s="26"/>
      <c r="C90" s="25"/>
      <c r="D90" s="25"/>
      <c r="E90" s="25"/>
      <c r="F90" s="25"/>
      <c r="G90" s="25"/>
      <c r="H90" s="25"/>
      <c r="I90" s="25"/>
      <c r="J90" s="25"/>
      <c r="K90" s="25"/>
      <c r="L90" s="25"/>
      <c r="M90" s="23"/>
      <c r="N90" s="16"/>
      <c r="O90" s="16"/>
      <c r="P90" s="16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12"/>
    </row>
    <row r="91" spans="1:28" ht="12" customHeight="1">
      <c r="A91" s="25"/>
      <c r="B91" s="26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3"/>
      <c r="N91" s="16"/>
      <c r="O91" s="16"/>
      <c r="P91" s="16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12"/>
    </row>
    <row r="92" spans="1:28" ht="12" customHeight="1">
      <c r="A92" s="25"/>
      <c r="B92" s="26"/>
      <c r="C92" s="25"/>
      <c r="D92" s="25"/>
      <c r="E92" s="25"/>
      <c r="F92" s="25"/>
      <c r="G92" s="25"/>
      <c r="H92" s="25"/>
      <c r="I92" s="25"/>
      <c r="J92" s="25"/>
      <c r="K92" s="25"/>
      <c r="L92" s="25"/>
      <c r="M92" s="23"/>
      <c r="N92" s="16"/>
      <c r="O92" s="16"/>
      <c r="P92" s="16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12"/>
    </row>
    <row r="93" spans="1:28" ht="12" customHeight="1">
      <c r="A93" s="25"/>
      <c r="B93" s="26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3"/>
      <c r="N93" s="16"/>
      <c r="O93" s="16"/>
      <c r="P93" s="16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12"/>
    </row>
    <row r="94" spans="1:28" ht="12" customHeight="1">
      <c r="A94" s="25"/>
      <c r="B94" s="26"/>
      <c r="C94" s="25"/>
      <c r="D94" s="25"/>
      <c r="E94" s="25"/>
      <c r="F94" s="25"/>
      <c r="G94" s="25"/>
      <c r="H94" s="25"/>
      <c r="I94" s="25"/>
      <c r="J94" s="25"/>
      <c r="K94" s="25"/>
      <c r="L94" s="25"/>
      <c r="M94" s="23"/>
      <c r="N94" s="16"/>
      <c r="O94" s="16"/>
      <c r="P94" s="16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12"/>
    </row>
    <row r="95" spans="1:28" ht="12" customHeight="1">
      <c r="A95" s="25"/>
      <c r="B95" s="26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3"/>
      <c r="N95" s="16"/>
      <c r="O95" s="16"/>
      <c r="P95" s="16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12"/>
    </row>
    <row r="96" spans="1:28" ht="12" customHeight="1">
      <c r="A96" s="25"/>
      <c r="B96" s="26"/>
      <c r="C96" s="25"/>
      <c r="D96" s="25"/>
      <c r="E96" s="25"/>
      <c r="F96" s="25"/>
      <c r="G96" s="25"/>
      <c r="H96" s="25"/>
      <c r="I96" s="25"/>
      <c r="J96" s="25"/>
      <c r="K96" s="25"/>
      <c r="L96" s="25"/>
      <c r="M96" s="23"/>
      <c r="N96" s="16"/>
      <c r="O96" s="16"/>
      <c r="P96" s="16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12"/>
    </row>
    <row r="97" spans="1:28" ht="12" customHeight="1">
      <c r="A97" s="25"/>
      <c r="B97" s="26"/>
      <c r="C97" s="25"/>
      <c r="D97" s="25"/>
      <c r="E97" s="25"/>
      <c r="F97" s="25"/>
      <c r="G97" s="25"/>
      <c r="H97" s="25"/>
      <c r="I97" s="25"/>
      <c r="J97" s="25"/>
      <c r="K97" s="25"/>
      <c r="L97" s="25"/>
      <c r="M97" s="23"/>
      <c r="N97" s="16"/>
      <c r="O97" s="16"/>
      <c r="P97" s="16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12"/>
    </row>
    <row r="98" spans="1:28" ht="12" customHeight="1">
      <c r="A98" s="25"/>
      <c r="B98" s="26"/>
      <c r="C98" s="25"/>
      <c r="D98" s="25"/>
      <c r="E98" s="25"/>
      <c r="F98" s="25"/>
      <c r="G98" s="25"/>
      <c r="H98" s="25"/>
      <c r="I98" s="25"/>
      <c r="J98" s="25"/>
      <c r="K98" s="25"/>
      <c r="L98" s="25"/>
      <c r="M98" s="23"/>
      <c r="N98" s="16"/>
      <c r="O98" s="16"/>
      <c r="P98" s="16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12"/>
    </row>
    <row r="99" spans="1:28" ht="12" customHeight="1">
      <c r="A99" s="25"/>
      <c r="B99" s="26"/>
      <c r="C99" s="25"/>
      <c r="D99" s="25"/>
      <c r="E99" s="25"/>
      <c r="F99" s="25"/>
      <c r="G99" s="25"/>
      <c r="H99" s="25"/>
      <c r="I99" s="25"/>
      <c r="J99" s="25"/>
      <c r="K99" s="25"/>
      <c r="L99" s="25"/>
      <c r="M99" s="23"/>
      <c r="N99" s="16"/>
      <c r="O99" s="16"/>
      <c r="P99" s="16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12"/>
    </row>
    <row r="100" spans="1:28" ht="12" customHeight="1">
      <c r="A100" s="25"/>
      <c r="B100" s="26"/>
      <c r="C100" s="25"/>
      <c r="D100" s="25"/>
      <c r="E100" s="25"/>
      <c r="F100" s="25"/>
      <c r="G100" s="25"/>
      <c r="H100" s="25"/>
      <c r="I100" s="25"/>
      <c r="J100" s="25"/>
      <c r="K100" s="25"/>
      <c r="L100" s="25"/>
      <c r="M100" s="23"/>
      <c r="N100" s="16"/>
      <c r="O100" s="16"/>
      <c r="P100" s="16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12"/>
    </row>
    <row r="101" spans="1:28" ht="12" customHeight="1">
      <c r="A101" s="25"/>
      <c r="B101" s="26"/>
      <c r="C101" s="25"/>
      <c r="D101" s="25"/>
      <c r="E101" s="25"/>
      <c r="F101" s="25"/>
      <c r="G101" s="25"/>
      <c r="H101" s="25"/>
      <c r="I101" s="25"/>
      <c r="J101" s="25"/>
      <c r="K101" s="25"/>
      <c r="L101" s="25"/>
      <c r="M101" s="23"/>
      <c r="N101" s="16"/>
      <c r="O101" s="16"/>
      <c r="P101" s="16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12"/>
    </row>
    <row r="102" spans="1:28" ht="12" customHeight="1">
      <c r="A102" s="25"/>
      <c r="B102" s="26"/>
      <c r="C102" s="25"/>
      <c r="D102" s="25"/>
      <c r="E102" s="25"/>
      <c r="F102" s="25"/>
      <c r="G102" s="25"/>
      <c r="H102" s="25"/>
      <c r="I102" s="25"/>
      <c r="J102" s="25"/>
      <c r="K102" s="25"/>
      <c r="L102" s="25"/>
      <c r="M102" s="23"/>
      <c r="N102" s="16"/>
      <c r="O102" s="16"/>
      <c r="P102" s="16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12"/>
    </row>
    <row r="103" spans="1:28" ht="12" customHeight="1">
      <c r="A103" s="25"/>
      <c r="B103" s="26"/>
      <c r="C103" s="25"/>
      <c r="D103" s="25"/>
      <c r="E103" s="25"/>
      <c r="F103" s="25"/>
      <c r="G103" s="25"/>
      <c r="H103" s="25"/>
      <c r="I103" s="25"/>
      <c r="J103" s="25"/>
      <c r="K103" s="25"/>
      <c r="L103" s="25"/>
      <c r="M103" s="23"/>
      <c r="N103" s="16"/>
      <c r="O103" s="16"/>
      <c r="P103" s="16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12"/>
    </row>
    <row r="104" spans="1:28" ht="12" customHeight="1">
      <c r="A104" s="25"/>
      <c r="B104" s="26"/>
      <c r="C104" s="25"/>
      <c r="D104" s="25"/>
      <c r="E104" s="25"/>
      <c r="F104" s="25"/>
      <c r="G104" s="25"/>
      <c r="H104" s="25"/>
      <c r="I104" s="25"/>
      <c r="J104" s="25"/>
      <c r="K104" s="25"/>
      <c r="L104" s="25"/>
      <c r="M104" s="23"/>
      <c r="N104" s="16"/>
      <c r="O104" s="16"/>
      <c r="P104" s="16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12"/>
    </row>
    <row r="105" spans="1:28" ht="12" customHeight="1">
      <c r="A105" s="25"/>
      <c r="B105" s="26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3"/>
      <c r="N105" s="16"/>
      <c r="O105" s="16"/>
      <c r="P105" s="16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12"/>
    </row>
    <row r="106" spans="1:28" ht="12" customHeight="1">
      <c r="A106" s="25"/>
      <c r="B106" s="26"/>
      <c r="C106" s="25"/>
      <c r="D106" s="25"/>
      <c r="E106" s="25"/>
      <c r="F106" s="25"/>
      <c r="G106" s="25"/>
      <c r="H106" s="25"/>
      <c r="I106" s="25"/>
      <c r="J106" s="25"/>
      <c r="K106" s="25"/>
      <c r="L106" s="25"/>
      <c r="M106" s="23"/>
      <c r="N106" s="16"/>
      <c r="O106" s="16"/>
      <c r="P106" s="16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12"/>
    </row>
    <row r="107" spans="1:28" ht="12" customHeight="1">
      <c r="A107" s="25"/>
      <c r="B107" s="26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3"/>
      <c r="N107" s="16"/>
      <c r="O107" s="16"/>
      <c r="P107" s="16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12"/>
    </row>
    <row r="108" spans="1:28" ht="12" customHeight="1">
      <c r="A108" s="25"/>
      <c r="B108" s="26"/>
      <c r="C108" s="25"/>
      <c r="D108" s="25"/>
      <c r="E108" s="25"/>
      <c r="F108" s="25"/>
      <c r="G108" s="25"/>
      <c r="H108" s="25"/>
      <c r="I108" s="25"/>
      <c r="J108" s="25"/>
      <c r="K108" s="25"/>
      <c r="L108" s="25"/>
      <c r="M108" s="23"/>
      <c r="N108" s="16"/>
      <c r="O108" s="16"/>
      <c r="P108" s="16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12"/>
    </row>
    <row r="109" spans="1:28" ht="12" customHeight="1">
      <c r="A109" s="25"/>
      <c r="B109" s="26"/>
      <c r="C109" s="25"/>
      <c r="D109" s="25"/>
      <c r="E109" s="25"/>
      <c r="F109" s="25"/>
      <c r="G109" s="25"/>
      <c r="H109" s="25"/>
      <c r="I109" s="25"/>
      <c r="J109" s="25"/>
      <c r="K109" s="25"/>
      <c r="L109" s="25"/>
      <c r="M109" s="23"/>
      <c r="N109" s="16"/>
      <c r="O109" s="16"/>
      <c r="P109" s="16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12"/>
    </row>
    <row r="110" spans="1:28" ht="12" customHeight="1">
      <c r="A110" s="25"/>
      <c r="B110" s="26"/>
      <c r="C110" s="25"/>
      <c r="D110" s="25"/>
      <c r="E110" s="25"/>
      <c r="F110" s="25"/>
      <c r="G110" s="25"/>
      <c r="H110" s="25"/>
      <c r="I110" s="25"/>
      <c r="J110" s="25"/>
      <c r="K110" s="25"/>
      <c r="L110" s="25"/>
      <c r="M110" s="23"/>
      <c r="N110" s="16"/>
      <c r="O110" s="16"/>
      <c r="P110" s="16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12"/>
    </row>
    <row r="111" spans="1:28" ht="12" customHeight="1">
      <c r="A111" s="25"/>
      <c r="B111" s="26"/>
      <c r="C111" s="25"/>
      <c r="D111" s="25"/>
      <c r="E111" s="25"/>
      <c r="F111" s="25"/>
      <c r="G111" s="25"/>
      <c r="H111" s="25"/>
      <c r="I111" s="25"/>
      <c r="J111" s="25"/>
      <c r="K111" s="25"/>
      <c r="L111" s="25"/>
      <c r="M111" s="23"/>
      <c r="N111" s="16"/>
      <c r="O111" s="16"/>
      <c r="P111" s="16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12"/>
    </row>
    <row r="112" spans="1:28" ht="12" customHeight="1">
      <c r="A112" s="25"/>
      <c r="B112" s="26"/>
      <c r="C112" s="25"/>
      <c r="D112" s="25"/>
      <c r="E112" s="25"/>
      <c r="F112" s="25"/>
      <c r="G112" s="25"/>
      <c r="H112" s="25"/>
      <c r="I112" s="25"/>
      <c r="J112" s="25"/>
      <c r="K112" s="25"/>
      <c r="L112" s="25"/>
      <c r="M112" s="23"/>
      <c r="N112" s="16"/>
      <c r="O112" s="16"/>
      <c r="P112" s="16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  <c r="AB112" s="12"/>
    </row>
    <row r="113" spans="1:28" ht="12" customHeight="1">
      <c r="A113" s="25"/>
      <c r="B113" s="26"/>
      <c r="C113" s="25"/>
      <c r="D113" s="25"/>
      <c r="E113" s="25"/>
      <c r="F113" s="25"/>
      <c r="G113" s="25"/>
      <c r="H113" s="25"/>
      <c r="I113" s="25"/>
      <c r="J113" s="25"/>
      <c r="K113" s="25"/>
      <c r="L113" s="25"/>
      <c r="M113" s="23"/>
      <c r="N113" s="16"/>
      <c r="O113" s="16"/>
      <c r="P113" s="16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12"/>
    </row>
    <row r="114" spans="1:28" ht="12" customHeight="1">
      <c r="A114" s="25"/>
      <c r="B114" s="26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3"/>
      <c r="N114" s="16"/>
      <c r="O114" s="16"/>
      <c r="P114" s="16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12"/>
    </row>
    <row r="115" spans="1:28" ht="12" customHeight="1">
      <c r="A115" s="25"/>
      <c r="B115" s="26"/>
      <c r="C115" s="25"/>
      <c r="D115" s="25"/>
      <c r="E115" s="25"/>
      <c r="F115" s="25"/>
      <c r="G115" s="25"/>
      <c r="H115" s="25"/>
      <c r="I115" s="25"/>
      <c r="J115" s="25"/>
      <c r="K115" s="25"/>
      <c r="L115" s="25"/>
      <c r="M115" s="23"/>
      <c r="N115" s="16"/>
      <c r="O115" s="16"/>
      <c r="P115" s="16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12"/>
    </row>
    <row r="116" spans="1:28" ht="12" customHeight="1">
      <c r="A116" s="25"/>
      <c r="B116" s="26"/>
      <c r="C116" s="25"/>
      <c r="D116" s="25"/>
      <c r="E116" s="25"/>
      <c r="F116" s="25"/>
      <c r="G116" s="25"/>
      <c r="H116" s="25"/>
      <c r="I116" s="25"/>
      <c r="J116" s="25"/>
      <c r="K116" s="25"/>
      <c r="L116" s="25"/>
      <c r="M116" s="23"/>
      <c r="N116" s="16"/>
      <c r="O116" s="16"/>
      <c r="P116" s="16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12"/>
    </row>
    <row r="117" spans="1:28" ht="12" customHeight="1">
      <c r="A117" s="25"/>
      <c r="B117" s="26"/>
      <c r="C117" s="25"/>
      <c r="D117" s="25"/>
      <c r="E117" s="25"/>
      <c r="F117" s="25"/>
      <c r="G117" s="25"/>
      <c r="H117" s="25"/>
      <c r="I117" s="25"/>
      <c r="J117" s="25"/>
      <c r="K117" s="25"/>
      <c r="L117" s="25"/>
      <c r="M117" s="23"/>
      <c r="N117" s="16"/>
      <c r="O117" s="16"/>
      <c r="P117" s="16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12"/>
    </row>
    <row r="118" spans="1:28" ht="12" customHeight="1">
      <c r="A118" s="25"/>
      <c r="B118" s="26"/>
      <c r="C118" s="25"/>
      <c r="D118" s="25"/>
      <c r="E118" s="25"/>
      <c r="F118" s="25"/>
      <c r="G118" s="25"/>
      <c r="H118" s="25"/>
      <c r="I118" s="25"/>
      <c r="J118" s="25"/>
      <c r="K118" s="25"/>
      <c r="L118" s="25"/>
      <c r="M118" s="23"/>
      <c r="N118" s="16"/>
      <c r="O118" s="16"/>
      <c r="P118" s="16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12"/>
    </row>
    <row r="119" spans="1:28" ht="12" customHeight="1">
      <c r="A119" s="25"/>
      <c r="B119" s="26"/>
      <c r="C119" s="25"/>
      <c r="D119" s="25"/>
      <c r="E119" s="25"/>
      <c r="F119" s="25"/>
      <c r="G119" s="25"/>
      <c r="H119" s="25"/>
      <c r="I119" s="25"/>
      <c r="J119" s="25"/>
      <c r="K119" s="25"/>
      <c r="L119" s="25"/>
      <c r="M119" s="23"/>
      <c r="N119" s="16"/>
      <c r="O119" s="16"/>
      <c r="P119" s="16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12"/>
    </row>
    <row r="120" spans="1:28" ht="12" customHeight="1">
      <c r="A120" s="25"/>
      <c r="B120" s="26"/>
      <c r="C120" s="25"/>
      <c r="D120" s="25"/>
      <c r="E120" s="25"/>
      <c r="F120" s="25"/>
      <c r="G120" s="25"/>
      <c r="H120" s="25"/>
      <c r="I120" s="25"/>
      <c r="J120" s="25"/>
      <c r="K120" s="25"/>
      <c r="L120" s="25"/>
      <c r="M120" s="23"/>
      <c r="N120" s="16"/>
      <c r="O120" s="16"/>
      <c r="P120" s="16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12"/>
    </row>
    <row r="121" spans="1:28" ht="12" customHeight="1">
      <c r="A121" s="25"/>
      <c r="B121" s="26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3"/>
      <c r="N121" s="16"/>
      <c r="O121" s="16"/>
      <c r="P121" s="16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12"/>
    </row>
    <row r="122" spans="1:28" ht="12" customHeight="1">
      <c r="A122" s="25"/>
      <c r="B122" s="26"/>
      <c r="C122" s="25"/>
      <c r="D122" s="25"/>
      <c r="E122" s="25"/>
      <c r="F122" s="25"/>
      <c r="G122" s="25"/>
      <c r="H122" s="25"/>
      <c r="I122" s="25"/>
      <c r="J122" s="25"/>
      <c r="K122" s="25"/>
      <c r="L122" s="25"/>
      <c r="M122" s="23"/>
      <c r="N122" s="16"/>
      <c r="O122" s="16"/>
      <c r="P122" s="16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12"/>
    </row>
    <row r="123" spans="1:28" ht="12" customHeight="1">
      <c r="A123" s="25"/>
      <c r="B123" s="26"/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3"/>
      <c r="N123" s="16"/>
      <c r="O123" s="16"/>
      <c r="P123" s="16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12"/>
    </row>
    <row r="124" spans="1:28" ht="12" customHeight="1">
      <c r="A124" s="25"/>
      <c r="B124" s="26"/>
      <c r="C124" s="25"/>
      <c r="D124" s="25"/>
      <c r="E124" s="25"/>
      <c r="F124" s="25"/>
      <c r="G124" s="25"/>
      <c r="H124" s="25"/>
      <c r="I124" s="25"/>
      <c r="J124" s="25"/>
      <c r="K124" s="25"/>
      <c r="L124" s="25"/>
      <c r="M124" s="23"/>
      <c r="N124" s="16"/>
      <c r="O124" s="16"/>
      <c r="P124" s="16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12"/>
    </row>
    <row r="125" spans="1:28" ht="12" customHeight="1">
      <c r="A125" s="25"/>
      <c r="B125" s="26"/>
      <c r="C125" s="25"/>
      <c r="D125" s="25"/>
      <c r="E125" s="25"/>
      <c r="F125" s="25"/>
      <c r="G125" s="25"/>
      <c r="H125" s="25"/>
      <c r="I125" s="25"/>
      <c r="J125" s="25"/>
      <c r="K125" s="25"/>
      <c r="L125" s="25"/>
      <c r="M125" s="23"/>
      <c r="N125" s="16"/>
      <c r="O125" s="16"/>
      <c r="P125" s="16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12"/>
    </row>
    <row r="126" spans="1:28" ht="12" customHeight="1">
      <c r="A126" s="25"/>
      <c r="B126" s="26"/>
      <c r="C126" s="25"/>
      <c r="D126" s="25"/>
      <c r="E126" s="25"/>
      <c r="F126" s="25"/>
      <c r="G126" s="25"/>
      <c r="H126" s="25"/>
      <c r="I126" s="25"/>
      <c r="J126" s="25"/>
      <c r="K126" s="25"/>
      <c r="L126" s="25"/>
      <c r="M126" s="23"/>
      <c r="N126" s="16"/>
      <c r="O126" s="16"/>
      <c r="P126" s="16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12"/>
    </row>
    <row r="127" spans="1:28" ht="12" customHeight="1">
      <c r="A127" s="25"/>
      <c r="B127" s="26"/>
      <c r="C127" s="25"/>
      <c r="D127" s="25"/>
      <c r="E127" s="25"/>
      <c r="F127" s="25"/>
      <c r="G127" s="25"/>
      <c r="H127" s="25"/>
      <c r="I127" s="25"/>
      <c r="J127" s="25"/>
      <c r="K127" s="25"/>
      <c r="L127" s="25"/>
      <c r="M127" s="23"/>
      <c r="N127" s="16"/>
      <c r="O127" s="16"/>
      <c r="P127" s="16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12"/>
    </row>
    <row r="128" spans="1:28" ht="12" customHeight="1">
      <c r="A128" s="25"/>
      <c r="B128" s="26"/>
      <c r="C128" s="25"/>
      <c r="D128" s="25"/>
      <c r="E128" s="25"/>
      <c r="F128" s="25"/>
      <c r="G128" s="25"/>
      <c r="H128" s="25"/>
      <c r="I128" s="25"/>
      <c r="J128" s="25"/>
      <c r="K128" s="25"/>
      <c r="L128" s="25"/>
      <c r="M128" s="23"/>
      <c r="N128" s="16"/>
      <c r="O128" s="16"/>
      <c r="P128" s="16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12"/>
    </row>
    <row r="129" spans="1:28" ht="12" customHeight="1">
      <c r="A129" s="25"/>
      <c r="B129" s="26"/>
      <c r="C129" s="25"/>
      <c r="D129" s="25"/>
      <c r="E129" s="25"/>
      <c r="F129" s="25"/>
      <c r="G129" s="25"/>
      <c r="H129" s="25"/>
      <c r="I129" s="25"/>
      <c r="J129" s="25"/>
      <c r="K129" s="25"/>
      <c r="L129" s="25"/>
      <c r="M129" s="23"/>
      <c r="N129" s="16"/>
      <c r="O129" s="16"/>
      <c r="P129" s="16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12"/>
    </row>
    <row r="130" spans="1:28" ht="12" customHeight="1">
      <c r="A130" s="25"/>
      <c r="B130" s="26"/>
      <c r="C130" s="25"/>
      <c r="D130" s="25"/>
      <c r="E130" s="25"/>
      <c r="F130" s="25"/>
      <c r="G130" s="25"/>
      <c r="H130" s="25"/>
      <c r="I130" s="25"/>
      <c r="J130" s="25"/>
      <c r="K130" s="25"/>
      <c r="L130" s="25"/>
      <c r="M130" s="23"/>
      <c r="N130" s="16"/>
      <c r="O130" s="16"/>
      <c r="P130" s="16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12"/>
    </row>
    <row r="131" spans="1:28" ht="12" customHeight="1">
      <c r="A131" s="25"/>
      <c r="B131" s="26"/>
      <c r="C131" s="25"/>
      <c r="D131" s="25"/>
      <c r="E131" s="25"/>
      <c r="F131" s="25"/>
      <c r="G131" s="25"/>
      <c r="H131" s="25"/>
      <c r="I131" s="25"/>
      <c r="J131" s="25"/>
      <c r="K131" s="25"/>
      <c r="L131" s="25"/>
      <c r="M131" s="23"/>
      <c r="N131" s="16"/>
      <c r="O131" s="16"/>
      <c r="P131" s="16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12"/>
    </row>
    <row r="132" spans="1:28" ht="12" customHeight="1">
      <c r="A132" s="25"/>
      <c r="B132" s="26"/>
      <c r="C132" s="25"/>
      <c r="D132" s="25"/>
      <c r="E132" s="25"/>
      <c r="F132" s="25"/>
      <c r="G132" s="25"/>
      <c r="H132" s="25"/>
      <c r="I132" s="25"/>
      <c r="J132" s="25"/>
      <c r="K132" s="25"/>
      <c r="L132" s="25"/>
      <c r="M132" s="23"/>
      <c r="N132" s="16"/>
      <c r="O132" s="16"/>
      <c r="P132" s="16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12"/>
    </row>
    <row r="133" spans="1:28" ht="12" customHeight="1">
      <c r="A133" s="25"/>
      <c r="B133" s="26"/>
      <c r="C133" s="25"/>
      <c r="D133" s="25"/>
      <c r="E133" s="25"/>
      <c r="F133" s="25"/>
      <c r="G133" s="25"/>
      <c r="H133" s="25"/>
      <c r="I133" s="25"/>
      <c r="J133" s="25"/>
      <c r="K133" s="25"/>
      <c r="L133" s="25"/>
      <c r="M133" s="23"/>
      <c r="N133" s="16"/>
      <c r="O133" s="16"/>
      <c r="P133" s="16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12"/>
    </row>
    <row r="134" spans="1:28" ht="12" customHeight="1">
      <c r="A134" s="25"/>
      <c r="B134" s="26"/>
      <c r="C134" s="25"/>
      <c r="D134" s="25"/>
      <c r="E134" s="25"/>
      <c r="F134" s="25"/>
      <c r="G134" s="25"/>
      <c r="H134" s="25"/>
      <c r="I134" s="25"/>
      <c r="J134" s="25"/>
      <c r="K134" s="25"/>
      <c r="L134" s="25"/>
      <c r="M134" s="23"/>
      <c r="N134" s="16"/>
      <c r="O134" s="16"/>
      <c r="P134" s="16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12"/>
    </row>
    <row r="135" spans="1:28" ht="12" customHeight="1">
      <c r="A135" s="25"/>
      <c r="B135" s="26"/>
      <c r="C135" s="25"/>
      <c r="D135" s="25"/>
      <c r="E135" s="25"/>
      <c r="F135" s="25"/>
      <c r="G135" s="25"/>
      <c r="H135" s="25"/>
      <c r="I135" s="25"/>
      <c r="J135" s="25"/>
      <c r="K135" s="25"/>
      <c r="L135" s="25"/>
      <c r="M135" s="23"/>
      <c r="N135" s="16"/>
      <c r="O135" s="16"/>
      <c r="P135" s="16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12"/>
    </row>
    <row r="136" spans="1:28" ht="12" customHeight="1">
      <c r="A136" s="25"/>
      <c r="B136" s="26"/>
      <c r="C136" s="25"/>
      <c r="D136" s="25"/>
      <c r="E136" s="25"/>
      <c r="F136" s="25"/>
      <c r="G136" s="25"/>
      <c r="H136" s="25"/>
      <c r="I136" s="25"/>
      <c r="J136" s="25"/>
      <c r="K136" s="25"/>
      <c r="L136" s="25"/>
      <c r="M136" s="23"/>
      <c r="N136" s="16"/>
      <c r="O136" s="16"/>
      <c r="P136" s="16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12"/>
    </row>
    <row r="137" spans="1:28" ht="12" customHeight="1">
      <c r="A137" s="25"/>
      <c r="B137" s="26"/>
      <c r="C137" s="25"/>
      <c r="D137" s="25"/>
      <c r="E137" s="25"/>
      <c r="F137" s="25"/>
      <c r="G137" s="25"/>
      <c r="H137" s="25"/>
      <c r="I137" s="25"/>
      <c r="J137" s="25"/>
      <c r="K137" s="25"/>
      <c r="L137" s="25"/>
      <c r="M137" s="23"/>
      <c r="N137" s="16"/>
      <c r="O137" s="16"/>
      <c r="P137" s="16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12"/>
    </row>
    <row r="138" spans="1:28" ht="12" customHeight="1">
      <c r="A138" s="25"/>
      <c r="B138" s="26"/>
      <c r="C138" s="25"/>
      <c r="D138" s="25"/>
      <c r="E138" s="25"/>
      <c r="F138" s="25"/>
      <c r="G138" s="25"/>
      <c r="H138" s="25"/>
      <c r="I138" s="25"/>
      <c r="J138" s="25"/>
      <c r="K138" s="25"/>
      <c r="L138" s="25"/>
      <c r="M138" s="23"/>
      <c r="N138" s="16"/>
      <c r="O138" s="16"/>
      <c r="P138" s="16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12"/>
    </row>
    <row r="139" spans="1:28" ht="12" customHeight="1">
      <c r="A139" s="25"/>
      <c r="B139" s="26"/>
      <c r="C139" s="25"/>
      <c r="D139" s="25"/>
      <c r="E139" s="25"/>
      <c r="F139" s="25"/>
      <c r="G139" s="25"/>
      <c r="H139" s="25"/>
      <c r="I139" s="25"/>
      <c r="J139" s="25"/>
      <c r="K139" s="25"/>
      <c r="L139" s="25"/>
      <c r="M139" s="23"/>
      <c r="N139" s="16"/>
      <c r="O139" s="16"/>
      <c r="P139" s="16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12"/>
    </row>
    <row r="140" spans="1:28" ht="12" customHeight="1">
      <c r="A140" s="25"/>
      <c r="B140" s="26"/>
      <c r="C140" s="25"/>
      <c r="D140" s="25"/>
      <c r="E140" s="25"/>
      <c r="F140" s="25"/>
      <c r="G140" s="25"/>
      <c r="H140" s="25"/>
      <c r="I140" s="25"/>
      <c r="J140" s="25"/>
      <c r="K140" s="25"/>
      <c r="L140" s="25"/>
      <c r="M140" s="23"/>
      <c r="N140" s="16"/>
      <c r="O140" s="16"/>
      <c r="P140" s="16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12"/>
    </row>
    <row r="141" spans="1:28" ht="12" customHeight="1">
      <c r="A141" s="25"/>
      <c r="B141" s="26"/>
      <c r="C141" s="25"/>
      <c r="D141" s="25"/>
      <c r="E141" s="25"/>
      <c r="F141" s="25"/>
      <c r="G141" s="25"/>
      <c r="H141" s="25"/>
      <c r="I141" s="25"/>
      <c r="J141" s="25"/>
      <c r="K141" s="25"/>
      <c r="L141" s="25"/>
      <c r="M141" s="23"/>
      <c r="N141" s="16"/>
      <c r="O141" s="16"/>
      <c r="P141" s="16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12"/>
    </row>
    <row r="142" spans="1:28" ht="12" customHeight="1">
      <c r="A142" s="25"/>
      <c r="B142" s="26"/>
      <c r="C142" s="25"/>
      <c r="D142" s="25"/>
      <c r="E142" s="25"/>
      <c r="F142" s="25"/>
      <c r="G142" s="25"/>
      <c r="H142" s="25"/>
      <c r="I142" s="25"/>
      <c r="J142" s="25"/>
      <c r="K142" s="25"/>
      <c r="L142" s="25"/>
      <c r="M142" s="23"/>
      <c r="N142" s="16"/>
      <c r="O142" s="16"/>
      <c r="P142" s="16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12"/>
    </row>
    <row r="143" spans="1:28" ht="12" customHeight="1">
      <c r="A143" s="25"/>
      <c r="B143" s="26"/>
      <c r="C143" s="25"/>
      <c r="D143" s="25"/>
      <c r="E143" s="25"/>
      <c r="F143" s="25"/>
      <c r="G143" s="25"/>
      <c r="H143" s="25"/>
      <c r="I143" s="25"/>
      <c r="J143" s="25"/>
      <c r="K143" s="25"/>
      <c r="L143" s="25"/>
      <c r="M143" s="23"/>
      <c r="N143" s="16"/>
      <c r="O143" s="16"/>
      <c r="P143" s="16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12"/>
    </row>
    <row r="144" spans="1:28" ht="12" customHeight="1">
      <c r="A144" s="25"/>
      <c r="B144" s="26"/>
      <c r="C144" s="25"/>
      <c r="D144" s="25"/>
      <c r="E144" s="25"/>
      <c r="F144" s="25"/>
      <c r="G144" s="25"/>
      <c r="H144" s="25"/>
      <c r="I144" s="25"/>
      <c r="J144" s="25"/>
      <c r="K144" s="25"/>
      <c r="L144" s="25"/>
      <c r="M144" s="23"/>
      <c r="N144" s="16"/>
      <c r="O144" s="16"/>
      <c r="P144" s="16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12"/>
    </row>
    <row r="145" spans="1:28" ht="12" customHeight="1">
      <c r="A145" s="25"/>
      <c r="B145" s="26"/>
      <c r="C145" s="25"/>
      <c r="D145" s="25"/>
      <c r="E145" s="25"/>
      <c r="F145" s="25"/>
      <c r="G145" s="25"/>
      <c r="H145" s="25"/>
      <c r="I145" s="25"/>
      <c r="J145" s="25"/>
      <c r="K145" s="25"/>
      <c r="L145" s="25"/>
      <c r="M145" s="23"/>
      <c r="N145" s="16"/>
      <c r="O145" s="16"/>
      <c r="P145" s="16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12"/>
    </row>
    <row r="146" spans="1:28" ht="12" customHeight="1">
      <c r="A146" s="25"/>
      <c r="B146" s="26"/>
      <c r="C146" s="25"/>
      <c r="D146" s="25"/>
      <c r="E146" s="25"/>
      <c r="F146" s="25"/>
      <c r="G146" s="25"/>
      <c r="H146" s="25"/>
      <c r="I146" s="25"/>
      <c r="J146" s="25"/>
      <c r="K146" s="25"/>
      <c r="L146" s="25"/>
      <c r="M146" s="23"/>
      <c r="N146" s="16"/>
      <c r="O146" s="16"/>
      <c r="P146" s="16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12"/>
    </row>
    <row r="147" spans="1:28" ht="12" customHeight="1">
      <c r="A147" s="25"/>
      <c r="B147" s="26"/>
      <c r="C147" s="25"/>
      <c r="D147" s="25"/>
      <c r="E147" s="25"/>
      <c r="F147" s="25"/>
      <c r="G147" s="25"/>
      <c r="H147" s="25"/>
      <c r="I147" s="25"/>
      <c r="J147" s="25"/>
      <c r="K147" s="25"/>
      <c r="L147" s="25"/>
      <c r="M147" s="23"/>
      <c r="N147" s="16"/>
      <c r="O147" s="16"/>
      <c r="P147" s="16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12"/>
    </row>
    <row r="148" spans="1:28" ht="12" customHeight="1">
      <c r="A148" s="25"/>
      <c r="B148" s="26"/>
      <c r="C148" s="25"/>
      <c r="D148" s="25"/>
      <c r="E148" s="25"/>
      <c r="F148" s="25"/>
      <c r="G148" s="25"/>
      <c r="H148" s="25"/>
      <c r="I148" s="25"/>
      <c r="J148" s="25"/>
      <c r="K148" s="25"/>
      <c r="L148" s="25"/>
      <c r="M148" s="23"/>
      <c r="N148" s="16"/>
      <c r="O148" s="16"/>
      <c r="P148" s="16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12"/>
    </row>
    <row r="149" spans="1:28" ht="12" customHeight="1">
      <c r="A149" s="25"/>
      <c r="B149" s="26"/>
      <c r="C149" s="25"/>
      <c r="D149" s="25"/>
      <c r="E149" s="25"/>
      <c r="F149" s="25"/>
      <c r="G149" s="25"/>
      <c r="H149" s="25"/>
      <c r="I149" s="25"/>
      <c r="J149" s="25"/>
      <c r="K149" s="25"/>
      <c r="L149" s="25"/>
      <c r="M149" s="23"/>
      <c r="N149" s="16"/>
      <c r="O149" s="16"/>
      <c r="P149" s="16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12"/>
    </row>
    <row r="150" spans="1:28" ht="12" customHeight="1">
      <c r="A150" s="25"/>
      <c r="B150" s="26"/>
      <c r="C150" s="25"/>
      <c r="D150" s="25"/>
      <c r="E150" s="25"/>
      <c r="F150" s="25"/>
      <c r="G150" s="25"/>
      <c r="H150" s="25"/>
      <c r="I150" s="25"/>
      <c r="J150" s="25"/>
      <c r="K150" s="25"/>
      <c r="L150" s="25"/>
      <c r="M150" s="23"/>
      <c r="N150" s="16"/>
      <c r="O150" s="16"/>
      <c r="P150" s="16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12"/>
    </row>
    <row r="151" spans="1:28" ht="12" customHeight="1">
      <c r="A151" s="25"/>
      <c r="B151" s="26"/>
      <c r="C151" s="25"/>
      <c r="D151" s="25"/>
      <c r="E151" s="25"/>
      <c r="F151" s="25"/>
      <c r="G151" s="25"/>
      <c r="H151" s="25"/>
      <c r="I151" s="25"/>
      <c r="J151" s="25"/>
      <c r="K151" s="25"/>
      <c r="L151" s="25"/>
      <c r="M151" s="23"/>
      <c r="N151" s="16"/>
      <c r="O151" s="16"/>
      <c r="P151" s="16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12"/>
    </row>
    <row r="152" spans="1:28" ht="12" customHeight="1">
      <c r="A152" s="25"/>
      <c r="B152" s="26"/>
      <c r="C152" s="25"/>
      <c r="D152" s="25"/>
      <c r="E152" s="25"/>
      <c r="F152" s="25"/>
      <c r="G152" s="25"/>
      <c r="H152" s="25"/>
      <c r="I152" s="25"/>
      <c r="J152" s="25"/>
      <c r="K152" s="25"/>
      <c r="L152" s="25"/>
      <c r="M152" s="23"/>
      <c r="N152" s="16"/>
      <c r="O152" s="16"/>
      <c r="P152" s="16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12"/>
    </row>
    <row r="153" spans="1:28" ht="12" customHeight="1">
      <c r="A153" s="25"/>
      <c r="B153" s="26"/>
      <c r="C153" s="25"/>
      <c r="D153" s="25"/>
      <c r="E153" s="25"/>
      <c r="F153" s="25"/>
      <c r="G153" s="25"/>
      <c r="H153" s="25"/>
      <c r="I153" s="25"/>
      <c r="J153" s="25"/>
      <c r="K153" s="25"/>
      <c r="L153" s="25"/>
      <c r="M153" s="23"/>
      <c r="N153" s="16"/>
      <c r="O153" s="16"/>
      <c r="P153" s="16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12"/>
    </row>
    <row r="154" spans="1:28" ht="12" customHeight="1">
      <c r="A154" s="25"/>
      <c r="B154" s="26"/>
      <c r="C154" s="25"/>
      <c r="D154" s="25"/>
      <c r="E154" s="25"/>
      <c r="F154" s="25"/>
      <c r="G154" s="25"/>
      <c r="H154" s="25"/>
      <c r="I154" s="25"/>
      <c r="J154" s="25"/>
      <c r="K154" s="25"/>
      <c r="L154" s="25"/>
      <c r="M154" s="23"/>
      <c r="N154" s="16"/>
      <c r="O154" s="16"/>
      <c r="P154" s="16"/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12"/>
    </row>
    <row r="155" spans="1:28" ht="12" customHeight="1">
      <c r="A155" s="25"/>
      <c r="B155" s="26"/>
      <c r="C155" s="25"/>
      <c r="D155" s="25"/>
      <c r="E155" s="25"/>
      <c r="F155" s="25"/>
      <c r="G155" s="25"/>
      <c r="H155" s="25"/>
      <c r="I155" s="25"/>
      <c r="J155" s="25"/>
      <c r="K155" s="25"/>
      <c r="L155" s="25"/>
      <c r="M155" s="23"/>
      <c r="N155" s="16"/>
      <c r="O155" s="16"/>
      <c r="P155" s="16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12"/>
    </row>
    <row r="156" spans="1:28" ht="12" customHeight="1">
      <c r="A156" s="25"/>
      <c r="B156" s="26"/>
      <c r="C156" s="25"/>
      <c r="D156" s="25"/>
      <c r="E156" s="25"/>
      <c r="F156" s="25"/>
      <c r="G156" s="25"/>
      <c r="H156" s="25"/>
      <c r="I156" s="25"/>
      <c r="J156" s="25"/>
      <c r="K156" s="25"/>
      <c r="L156" s="25"/>
      <c r="M156" s="23"/>
      <c r="N156" s="16"/>
      <c r="O156" s="16"/>
      <c r="P156" s="16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12"/>
    </row>
    <row r="157" spans="1:28" ht="12" customHeight="1">
      <c r="A157" s="25"/>
      <c r="B157" s="26"/>
      <c r="C157" s="25"/>
      <c r="D157" s="25"/>
      <c r="E157" s="25"/>
      <c r="F157" s="25"/>
      <c r="G157" s="25"/>
      <c r="H157" s="25"/>
      <c r="I157" s="25"/>
      <c r="J157" s="25"/>
      <c r="K157" s="25"/>
      <c r="L157" s="25"/>
      <c r="M157" s="23"/>
      <c r="N157" s="16"/>
      <c r="O157" s="16"/>
      <c r="P157" s="16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12"/>
    </row>
    <row r="158" spans="1:28" ht="12" customHeight="1">
      <c r="A158" s="25"/>
      <c r="B158" s="26"/>
      <c r="C158" s="25"/>
      <c r="D158" s="25"/>
      <c r="E158" s="25"/>
      <c r="F158" s="25"/>
      <c r="G158" s="25"/>
      <c r="H158" s="25"/>
      <c r="I158" s="25"/>
      <c r="J158" s="25"/>
      <c r="K158" s="25"/>
      <c r="L158" s="25"/>
      <c r="M158" s="23"/>
      <c r="N158" s="16"/>
      <c r="O158" s="16"/>
      <c r="P158" s="16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12"/>
    </row>
    <row r="159" spans="1:28" ht="12" customHeight="1">
      <c r="A159" s="25"/>
      <c r="B159" s="26"/>
      <c r="C159" s="25"/>
      <c r="D159" s="25"/>
      <c r="E159" s="25"/>
      <c r="F159" s="25"/>
      <c r="G159" s="25"/>
      <c r="H159" s="25"/>
      <c r="I159" s="25"/>
      <c r="J159" s="25"/>
      <c r="K159" s="25"/>
      <c r="L159" s="25"/>
      <c r="M159" s="23"/>
      <c r="N159" s="16"/>
      <c r="O159" s="16"/>
      <c r="P159" s="16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12"/>
    </row>
    <row r="160" spans="1:28" ht="12" customHeight="1">
      <c r="A160" s="25"/>
      <c r="B160" s="26"/>
      <c r="C160" s="25"/>
      <c r="D160" s="25"/>
      <c r="E160" s="25"/>
      <c r="F160" s="25"/>
      <c r="G160" s="25"/>
      <c r="H160" s="25"/>
      <c r="I160" s="25"/>
      <c r="J160" s="25"/>
      <c r="K160" s="25"/>
      <c r="L160" s="25"/>
      <c r="M160" s="23"/>
      <c r="N160" s="16"/>
      <c r="O160" s="16"/>
      <c r="P160" s="16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12"/>
    </row>
    <row r="161" spans="1:28" ht="12" customHeight="1">
      <c r="A161" s="25"/>
      <c r="B161" s="26"/>
      <c r="C161" s="25"/>
      <c r="D161" s="25"/>
      <c r="E161" s="25"/>
      <c r="F161" s="25"/>
      <c r="G161" s="25"/>
      <c r="H161" s="25"/>
      <c r="I161" s="25"/>
      <c r="J161" s="25"/>
      <c r="K161" s="25"/>
      <c r="L161" s="25"/>
      <c r="M161" s="23"/>
      <c r="N161" s="16"/>
      <c r="O161" s="16"/>
      <c r="P161" s="16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12"/>
    </row>
    <row r="162" spans="1:28" ht="12" customHeight="1">
      <c r="A162" s="12"/>
      <c r="B162" s="13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6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</row>
    <row r="163" spans="1:28" ht="12" customHeight="1">
      <c r="A163" s="12"/>
      <c r="B163" s="13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6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</row>
    <row r="164" spans="1:28" ht="12" customHeight="1">
      <c r="A164" s="12"/>
      <c r="B164" s="13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6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</row>
    <row r="165" spans="1:28" ht="12" customHeight="1">
      <c r="A165" s="12"/>
      <c r="B165" s="13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6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</row>
    <row r="166" spans="1:28" ht="12" customHeight="1">
      <c r="A166" s="12"/>
      <c r="B166" s="13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6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</row>
    <row r="167" spans="1:28" ht="12" customHeight="1">
      <c r="A167" s="12"/>
      <c r="B167" s="13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6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</row>
    <row r="168" spans="1:28" ht="12" customHeight="1">
      <c r="A168" s="12"/>
      <c r="B168" s="13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6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</row>
    <row r="169" spans="1:28" ht="12" customHeight="1">
      <c r="A169" s="12"/>
      <c r="B169" s="13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6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</row>
    <row r="170" spans="1:28" ht="12" customHeight="1">
      <c r="A170" s="12"/>
      <c r="B170" s="13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6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</row>
    <row r="171" spans="1:28" ht="12" customHeight="1">
      <c r="A171" s="12"/>
      <c r="B171" s="13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6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</row>
    <row r="172" spans="1:28" ht="12" customHeight="1">
      <c r="A172" s="12"/>
      <c r="B172" s="13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6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</row>
    <row r="173" spans="1:28" ht="12" customHeight="1">
      <c r="A173" s="12"/>
      <c r="B173" s="13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6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</row>
    <row r="174" spans="1:28" ht="12" customHeight="1">
      <c r="A174" s="12"/>
      <c r="B174" s="13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6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</row>
    <row r="175" spans="1:28" ht="12" customHeight="1">
      <c r="A175" s="12"/>
      <c r="B175" s="13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6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</row>
    <row r="176" spans="1:28" ht="12" customHeight="1">
      <c r="A176" s="12"/>
      <c r="B176" s="13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6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</row>
    <row r="177" spans="1:28" ht="12" customHeight="1">
      <c r="A177" s="12"/>
      <c r="B177" s="13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6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</row>
    <row r="178" spans="1:28" ht="12" customHeight="1">
      <c r="A178" s="12"/>
      <c r="B178" s="13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6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</row>
    <row r="179" spans="1:28" ht="12" customHeight="1">
      <c r="A179" s="12"/>
      <c r="B179" s="13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6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</row>
    <row r="180" spans="1:28" ht="12" customHeight="1">
      <c r="A180" s="12"/>
      <c r="B180" s="13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6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</row>
    <row r="181" spans="1:28" ht="12" customHeight="1">
      <c r="A181" s="12"/>
      <c r="B181" s="13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6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</row>
    <row r="182" spans="1:28" ht="12" customHeight="1">
      <c r="A182" s="12"/>
      <c r="B182" s="13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6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</row>
    <row r="183" spans="1:28" ht="12" customHeight="1">
      <c r="A183" s="12"/>
      <c r="B183" s="13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6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</row>
    <row r="184" spans="1:28" ht="12" customHeight="1">
      <c r="A184" s="12"/>
      <c r="B184" s="13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6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</row>
    <row r="185" spans="1:28" ht="12" customHeight="1">
      <c r="A185" s="12"/>
      <c r="B185" s="13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6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</row>
    <row r="186" spans="1:28" ht="12" customHeight="1">
      <c r="A186" s="12"/>
      <c r="B186" s="13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6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</row>
    <row r="187" spans="1:28" ht="12" customHeight="1">
      <c r="A187" s="12"/>
      <c r="B187" s="13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6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</row>
    <row r="188" spans="1:28" ht="12" customHeight="1">
      <c r="A188" s="12"/>
      <c r="B188" s="13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6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</row>
    <row r="189" spans="1:28" ht="12" customHeight="1">
      <c r="A189" s="12"/>
      <c r="B189" s="13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6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</row>
    <row r="190" spans="1:28" ht="12" customHeight="1">
      <c r="A190" s="12"/>
      <c r="B190" s="13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6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</row>
    <row r="191" spans="1:28" ht="12" customHeight="1">
      <c r="A191" s="12"/>
      <c r="B191" s="13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6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</row>
    <row r="192" spans="1:28" ht="12" customHeight="1">
      <c r="A192" s="12"/>
      <c r="B192" s="13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6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</row>
    <row r="193" spans="1:28" ht="12" customHeight="1">
      <c r="A193" s="12"/>
      <c r="B193" s="13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6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</row>
    <row r="194" spans="1:28" ht="12" customHeight="1">
      <c r="A194" s="12"/>
      <c r="B194" s="13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6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</row>
    <row r="195" spans="1:28" ht="12" customHeight="1">
      <c r="A195" s="12"/>
      <c r="B195" s="13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6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</row>
    <row r="196" spans="1:28" ht="12" customHeight="1">
      <c r="A196" s="12"/>
      <c r="B196" s="13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6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</row>
    <row r="197" spans="1:28" ht="12" customHeight="1">
      <c r="A197" s="12"/>
      <c r="B197" s="13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6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</row>
    <row r="198" spans="1:28" ht="12" customHeight="1">
      <c r="A198" s="12"/>
      <c r="B198" s="13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6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</row>
    <row r="199" spans="1:28" ht="12" customHeight="1">
      <c r="A199" s="12"/>
      <c r="B199" s="13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6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</row>
    <row r="200" spans="1:28" ht="12" customHeight="1">
      <c r="A200" s="12"/>
      <c r="B200" s="13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6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</row>
    <row r="201" spans="1:28" ht="12" customHeight="1">
      <c r="A201" s="12"/>
      <c r="B201" s="13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6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</row>
    <row r="202" spans="1:28" ht="12" customHeight="1">
      <c r="A202" s="12"/>
      <c r="B202" s="13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6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</row>
    <row r="203" spans="1:28" ht="12" customHeight="1">
      <c r="A203" s="12"/>
      <c r="B203" s="13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6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</row>
    <row r="204" spans="1:28" ht="12" customHeight="1">
      <c r="A204" s="12"/>
      <c r="B204" s="13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6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</row>
    <row r="205" spans="1:28" ht="12" customHeight="1">
      <c r="A205" s="12"/>
      <c r="B205" s="13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6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</row>
    <row r="206" spans="1:28" ht="12" customHeight="1">
      <c r="A206" s="12"/>
      <c r="B206" s="13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6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</row>
    <row r="207" spans="1:28" ht="12" customHeight="1">
      <c r="A207" s="12"/>
      <c r="B207" s="13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6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</row>
    <row r="208" spans="1:28" ht="12" customHeight="1">
      <c r="A208" s="12"/>
      <c r="B208" s="13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6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</row>
    <row r="209" spans="1:28" ht="12" customHeight="1">
      <c r="A209" s="12"/>
      <c r="B209" s="13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6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</row>
    <row r="210" spans="1:28" ht="12" customHeight="1">
      <c r="A210" s="12"/>
      <c r="B210" s="13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6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</row>
    <row r="211" spans="1:28" ht="12" customHeight="1">
      <c r="A211" s="12"/>
      <c r="B211" s="13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6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</row>
    <row r="212" spans="1:28" ht="12" customHeight="1">
      <c r="A212" s="12"/>
      <c r="B212" s="13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6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</row>
    <row r="213" spans="1:28" ht="12" customHeight="1">
      <c r="A213" s="12"/>
      <c r="B213" s="13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6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</row>
    <row r="214" spans="1:28" ht="12" customHeight="1">
      <c r="A214" s="12"/>
      <c r="B214" s="13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6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</row>
    <row r="215" spans="1:28" ht="12" customHeight="1">
      <c r="A215" s="12"/>
      <c r="B215" s="13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6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</row>
    <row r="216" spans="1:28" ht="12" customHeight="1">
      <c r="A216" s="12"/>
      <c r="B216" s="13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6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</row>
    <row r="217" spans="1:28" ht="12" customHeight="1">
      <c r="A217" s="12"/>
      <c r="B217" s="13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6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</row>
    <row r="218" spans="1:28" ht="12" customHeight="1">
      <c r="A218" s="12"/>
      <c r="B218" s="13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6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</row>
    <row r="219" spans="1:28" ht="12" customHeight="1">
      <c r="A219" s="12"/>
      <c r="B219" s="13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6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</row>
    <row r="220" spans="1:28" ht="12" customHeight="1">
      <c r="A220" s="12"/>
      <c r="B220" s="13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6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</row>
    <row r="221" spans="1:28" ht="12" customHeight="1">
      <c r="A221" s="12"/>
      <c r="B221" s="13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6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</row>
    <row r="222" spans="1:28" ht="12" customHeight="1">
      <c r="A222" s="12"/>
      <c r="B222" s="13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6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</row>
    <row r="223" spans="1:28" ht="12" customHeight="1">
      <c r="A223" s="12"/>
      <c r="B223" s="13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6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</row>
    <row r="224" spans="1:28" ht="12" customHeight="1">
      <c r="A224" s="12"/>
      <c r="B224" s="13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6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</row>
    <row r="225" spans="1:28" ht="12" customHeight="1">
      <c r="A225" s="12"/>
      <c r="B225" s="13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6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</row>
    <row r="226" spans="1:28" ht="12" customHeight="1">
      <c r="A226" s="12"/>
      <c r="B226" s="13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6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</row>
  </sheetData>
  <mergeCells count="12">
    <mergeCell ref="A28:A29"/>
    <mergeCell ref="R7:AA7"/>
    <mergeCell ref="A8:A15"/>
    <mergeCell ref="C7:L7"/>
    <mergeCell ref="A16:A23"/>
    <mergeCell ref="A24:A27"/>
    <mergeCell ref="N7:P7"/>
    <mergeCell ref="A1:AB1"/>
    <mergeCell ref="A2:AB2"/>
    <mergeCell ref="A3:AB3"/>
    <mergeCell ref="B5:E5"/>
    <mergeCell ref="N5:P5"/>
  </mergeCells>
  <printOptions horizontalCentered="1" verticalCentered="1"/>
  <pageMargins left="0.70866141732283472" right="0.70866141732283472" top="0.74803149606299213" bottom="0.74803149606299213" header="0" footer="0"/>
  <pageSetup scale="7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tabSelected="1" zoomScale="110" zoomScaleNormal="110" workbookViewId="0"/>
  </sheetViews>
  <sheetFormatPr defaultRowHeight="14.5"/>
  <cols>
    <col min="1" max="1" width="5.7265625" style="96" customWidth="1"/>
    <col min="2" max="3" width="19.7265625" style="96" customWidth="1"/>
    <col min="4" max="11" width="9.1796875" style="96"/>
    <col min="12" max="12" width="9.1796875" style="103"/>
  </cols>
  <sheetData>
    <row r="1" spans="1:13" s="108" customFormat="1" ht="19.5" customHeight="1">
      <c r="A1" s="106" t="s">
        <v>29</v>
      </c>
      <c r="B1" s="106" t="s">
        <v>18</v>
      </c>
      <c r="C1" s="106" t="s">
        <v>16</v>
      </c>
      <c r="D1" s="106" t="s">
        <v>30</v>
      </c>
      <c r="E1" s="106" t="s">
        <v>1</v>
      </c>
      <c r="F1" s="106" t="s">
        <v>2</v>
      </c>
      <c r="G1" s="106" t="s">
        <v>3</v>
      </c>
      <c r="H1" s="106" t="s">
        <v>31</v>
      </c>
      <c r="I1" s="106" t="s">
        <v>5</v>
      </c>
      <c r="J1" s="106" t="s">
        <v>32</v>
      </c>
      <c r="K1" s="106" t="s">
        <v>33</v>
      </c>
      <c r="L1" s="107" t="s">
        <v>34</v>
      </c>
    </row>
    <row r="2" spans="1:13">
      <c r="A2" s="109" t="s">
        <v>36</v>
      </c>
      <c r="B2" s="109" t="s">
        <v>54</v>
      </c>
      <c r="C2" s="109" t="s">
        <v>110</v>
      </c>
      <c r="D2" s="109">
        <v>6</v>
      </c>
      <c r="E2" s="109">
        <v>4</v>
      </c>
      <c r="F2" s="109">
        <v>2</v>
      </c>
      <c r="G2" s="109">
        <v>0</v>
      </c>
      <c r="H2" s="109">
        <v>12</v>
      </c>
      <c r="I2" s="109">
        <v>4</v>
      </c>
      <c r="J2" s="109">
        <v>8</v>
      </c>
      <c r="K2" s="109">
        <v>14</v>
      </c>
      <c r="L2" s="110">
        <v>0.77777777777777779</v>
      </c>
      <c r="M2" s="96"/>
    </row>
    <row r="3" spans="1:13">
      <c r="A3" s="109" t="s">
        <v>37</v>
      </c>
      <c r="B3" s="109" t="s">
        <v>69</v>
      </c>
      <c r="C3" s="109" t="s">
        <v>111</v>
      </c>
      <c r="D3" s="109">
        <v>6</v>
      </c>
      <c r="E3" s="109">
        <v>4</v>
      </c>
      <c r="F3" s="109">
        <v>1</v>
      </c>
      <c r="G3" s="109">
        <v>1</v>
      </c>
      <c r="H3" s="109">
        <v>10</v>
      </c>
      <c r="I3" s="109">
        <v>4</v>
      </c>
      <c r="J3" s="109">
        <v>6</v>
      </c>
      <c r="K3" s="109">
        <v>13</v>
      </c>
      <c r="L3" s="110">
        <v>0.72222222222222221</v>
      </c>
      <c r="M3" s="96"/>
    </row>
    <row r="4" spans="1:13">
      <c r="A4" s="109" t="s">
        <v>38</v>
      </c>
      <c r="B4" s="109" t="s">
        <v>48</v>
      </c>
      <c r="C4" s="109" t="s">
        <v>112</v>
      </c>
      <c r="D4" s="109">
        <v>5</v>
      </c>
      <c r="E4" s="109">
        <v>3</v>
      </c>
      <c r="F4" s="109">
        <v>1</v>
      </c>
      <c r="G4" s="109">
        <v>1</v>
      </c>
      <c r="H4" s="109">
        <v>8</v>
      </c>
      <c r="I4" s="109">
        <v>4</v>
      </c>
      <c r="J4" s="109">
        <v>4</v>
      </c>
      <c r="K4" s="109">
        <v>10</v>
      </c>
      <c r="L4" s="110">
        <v>0.66666666666666663</v>
      </c>
      <c r="M4" s="96"/>
    </row>
    <row r="5" spans="1:13">
      <c r="A5" s="109" t="s">
        <v>134</v>
      </c>
      <c r="B5" s="109" t="s">
        <v>70</v>
      </c>
      <c r="C5" s="109" t="s">
        <v>113</v>
      </c>
      <c r="D5" s="109">
        <v>5</v>
      </c>
      <c r="E5" s="109">
        <v>3</v>
      </c>
      <c r="F5" s="109">
        <v>1</v>
      </c>
      <c r="G5" s="109">
        <v>1</v>
      </c>
      <c r="H5" s="109">
        <v>5</v>
      </c>
      <c r="I5" s="109">
        <v>3</v>
      </c>
      <c r="J5" s="109">
        <v>2</v>
      </c>
      <c r="K5" s="109">
        <v>10</v>
      </c>
      <c r="L5" s="110">
        <v>0.66666666666666663</v>
      </c>
      <c r="M5" s="96"/>
    </row>
    <row r="6" spans="1:13">
      <c r="A6" s="109" t="s">
        <v>135</v>
      </c>
      <c r="B6" s="109" t="s">
        <v>62</v>
      </c>
      <c r="C6" s="109" t="s">
        <v>114</v>
      </c>
      <c r="D6" s="109">
        <v>4</v>
      </c>
      <c r="E6" s="109">
        <v>3</v>
      </c>
      <c r="F6" s="109">
        <v>0</v>
      </c>
      <c r="G6" s="109">
        <v>1</v>
      </c>
      <c r="H6" s="109">
        <v>8</v>
      </c>
      <c r="I6" s="109">
        <v>1</v>
      </c>
      <c r="J6" s="109">
        <v>7</v>
      </c>
      <c r="K6" s="109">
        <v>9</v>
      </c>
      <c r="L6" s="110">
        <v>0.75</v>
      </c>
      <c r="M6" s="96"/>
    </row>
    <row r="7" spans="1:13">
      <c r="A7" s="109" t="s">
        <v>136</v>
      </c>
      <c r="B7" s="109" t="s">
        <v>65</v>
      </c>
      <c r="C7" s="109" t="s">
        <v>115</v>
      </c>
      <c r="D7" s="109">
        <v>4</v>
      </c>
      <c r="E7" s="109">
        <v>2</v>
      </c>
      <c r="F7" s="109">
        <v>2</v>
      </c>
      <c r="G7" s="109">
        <v>0</v>
      </c>
      <c r="H7" s="109">
        <v>3</v>
      </c>
      <c r="I7" s="109">
        <v>1</v>
      </c>
      <c r="J7" s="109">
        <v>2</v>
      </c>
      <c r="K7" s="109">
        <v>8</v>
      </c>
      <c r="L7" s="110">
        <v>0.66666666666666663</v>
      </c>
    </row>
    <row r="8" spans="1:13">
      <c r="A8" s="109" t="s">
        <v>137</v>
      </c>
      <c r="B8" s="109" t="s">
        <v>57</v>
      </c>
      <c r="C8" s="109" t="s">
        <v>116</v>
      </c>
      <c r="D8" s="109">
        <v>4</v>
      </c>
      <c r="E8" s="109">
        <v>2</v>
      </c>
      <c r="F8" s="109">
        <v>1</v>
      </c>
      <c r="G8" s="109">
        <v>1</v>
      </c>
      <c r="H8" s="109">
        <v>3</v>
      </c>
      <c r="I8" s="109">
        <v>2</v>
      </c>
      <c r="J8" s="109">
        <v>1</v>
      </c>
      <c r="K8" s="109">
        <v>7</v>
      </c>
      <c r="L8" s="110">
        <v>0.58333333333333337</v>
      </c>
    </row>
    <row r="9" spans="1:13">
      <c r="A9" s="109" t="s">
        <v>138</v>
      </c>
      <c r="B9" s="109" t="s">
        <v>51</v>
      </c>
      <c r="C9" s="109" t="s">
        <v>117</v>
      </c>
      <c r="D9" s="109">
        <v>4</v>
      </c>
      <c r="E9" s="109">
        <v>1</v>
      </c>
      <c r="F9" s="109">
        <v>3</v>
      </c>
      <c r="G9" s="109">
        <v>0</v>
      </c>
      <c r="H9" s="109">
        <v>4</v>
      </c>
      <c r="I9" s="109">
        <v>3</v>
      </c>
      <c r="J9" s="109">
        <v>1</v>
      </c>
      <c r="K9" s="109">
        <v>6</v>
      </c>
      <c r="L9" s="110">
        <v>0.5</v>
      </c>
    </row>
    <row r="10" spans="1:13">
      <c r="A10" s="109" t="s">
        <v>139</v>
      </c>
      <c r="B10" s="109" t="s">
        <v>50</v>
      </c>
      <c r="C10" s="109" t="s">
        <v>118</v>
      </c>
      <c r="D10" s="109">
        <v>3</v>
      </c>
      <c r="E10" s="109">
        <v>1</v>
      </c>
      <c r="F10" s="109">
        <v>1</v>
      </c>
      <c r="G10" s="109">
        <v>1</v>
      </c>
      <c r="H10" s="109">
        <v>6</v>
      </c>
      <c r="I10" s="109">
        <v>3</v>
      </c>
      <c r="J10" s="109">
        <v>3</v>
      </c>
      <c r="K10" s="109">
        <v>4</v>
      </c>
      <c r="L10" s="110">
        <v>0.44444444444444442</v>
      </c>
    </row>
    <row r="11" spans="1:13">
      <c r="A11" s="109" t="s">
        <v>140</v>
      </c>
      <c r="B11" s="109" t="s">
        <v>63</v>
      </c>
      <c r="C11" s="109" t="s">
        <v>119</v>
      </c>
      <c r="D11" s="109">
        <v>3</v>
      </c>
      <c r="E11" s="109">
        <v>1</v>
      </c>
      <c r="F11" s="109">
        <v>1</v>
      </c>
      <c r="G11" s="109">
        <v>1</v>
      </c>
      <c r="H11" s="109">
        <v>3</v>
      </c>
      <c r="I11" s="109">
        <v>1</v>
      </c>
      <c r="J11" s="109">
        <v>2</v>
      </c>
      <c r="K11" s="109">
        <v>4</v>
      </c>
      <c r="L11" s="110">
        <v>0.44444444444444442</v>
      </c>
      <c r="M11" s="96"/>
    </row>
    <row r="12" spans="1:13">
      <c r="A12" s="109" t="s">
        <v>141</v>
      </c>
      <c r="B12" s="109" t="s">
        <v>52</v>
      </c>
      <c r="C12" s="109" t="s">
        <v>120</v>
      </c>
      <c r="D12" s="109">
        <v>3</v>
      </c>
      <c r="E12" s="109">
        <v>1</v>
      </c>
      <c r="F12" s="109">
        <v>1</v>
      </c>
      <c r="G12" s="109">
        <v>1</v>
      </c>
      <c r="H12" s="109">
        <v>3</v>
      </c>
      <c r="I12" s="109">
        <v>2</v>
      </c>
      <c r="J12" s="109">
        <v>1</v>
      </c>
      <c r="K12" s="109">
        <v>4</v>
      </c>
      <c r="L12" s="110">
        <v>0.44444444444444442</v>
      </c>
    </row>
    <row r="13" spans="1:13">
      <c r="A13" s="109" t="s">
        <v>142</v>
      </c>
      <c r="B13" s="109" t="s">
        <v>45</v>
      </c>
      <c r="C13" s="109" t="s">
        <v>121</v>
      </c>
      <c r="D13" s="109">
        <v>3</v>
      </c>
      <c r="E13" s="109">
        <v>1</v>
      </c>
      <c r="F13" s="109">
        <v>1</v>
      </c>
      <c r="G13" s="109">
        <v>1</v>
      </c>
      <c r="H13" s="109">
        <v>1</v>
      </c>
      <c r="I13" s="109">
        <v>1</v>
      </c>
      <c r="J13" s="109">
        <v>0</v>
      </c>
      <c r="K13" s="109">
        <v>4</v>
      </c>
      <c r="L13" s="110">
        <v>0.44444444444444442</v>
      </c>
    </row>
    <row r="14" spans="1:13">
      <c r="A14" s="109" t="s">
        <v>143</v>
      </c>
      <c r="B14" s="109" t="s">
        <v>56</v>
      </c>
      <c r="C14" s="109" t="s">
        <v>122</v>
      </c>
      <c r="D14" s="109">
        <v>3</v>
      </c>
      <c r="E14" s="109">
        <v>1</v>
      </c>
      <c r="F14" s="109">
        <v>1</v>
      </c>
      <c r="G14" s="109">
        <v>1</v>
      </c>
      <c r="H14" s="109">
        <v>1</v>
      </c>
      <c r="I14" s="109">
        <v>1</v>
      </c>
      <c r="J14" s="109">
        <v>0</v>
      </c>
      <c r="K14" s="109">
        <v>4</v>
      </c>
      <c r="L14" s="110">
        <v>0.44444444444444442</v>
      </c>
      <c r="M14" s="96"/>
    </row>
    <row r="15" spans="1:13">
      <c r="A15" s="109" t="s">
        <v>144</v>
      </c>
      <c r="B15" s="109" t="s">
        <v>58</v>
      </c>
      <c r="C15" s="109" t="s">
        <v>123</v>
      </c>
      <c r="D15" s="109">
        <v>3</v>
      </c>
      <c r="E15" s="109">
        <v>1</v>
      </c>
      <c r="F15" s="109">
        <v>0</v>
      </c>
      <c r="G15" s="109">
        <v>2</v>
      </c>
      <c r="H15" s="109">
        <v>1</v>
      </c>
      <c r="I15" s="109">
        <v>4</v>
      </c>
      <c r="J15" s="109">
        <v>-3</v>
      </c>
      <c r="K15" s="109">
        <v>3</v>
      </c>
      <c r="L15" s="110">
        <v>0.33333333333333331</v>
      </c>
      <c r="M15" s="96"/>
    </row>
    <row r="16" spans="1:13">
      <c r="A16" s="109" t="s">
        <v>145</v>
      </c>
      <c r="B16" s="109" t="s">
        <v>61</v>
      </c>
      <c r="C16" s="109" t="s">
        <v>124</v>
      </c>
      <c r="D16" s="109">
        <v>3</v>
      </c>
      <c r="E16" s="109">
        <v>1</v>
      </c>
      <c r="F16" s="109">
        <v>0</v>
      </c>
      <c r="G16" s="109">
        <v>2</v>
      </c>
      <c r="H16" s="109">
        <v>1</v>
      </c>
      <c r="I16" s="109">
        <v>5</v>
      </c>
      <c r="J16" s="109">
        <v>-4</v>
      </c>
      <c r="K16" s="109">
        <v>3</v>
      </c>
      <c r="L16" s="110">
        <v>0.33333333333333331</v>
      </c>
    </row>
    <row r="17" spans="1:13">
      <c r="A17" s="109" t="s">
        <v>146</v>
      </c>
      <c r="B17" s="109" t="s">
        <v>66</v>
      </c>
      <c r="C17" s="109" t="s">
        <v>125</v>
      </c>
      <c r="D17" s="109">
        <v>3</v>
      </c>
      <c r="E17" s="109">
        <v>0</v>
      </c>
      <c r="F17" s="109">
        <v>2</v>
      </c>
      <c r="G17" s="109">
        <v>1</v>
      </c>
      <c r="H17" s="109">
        <v>0</v>
      </c>
      <c r="I17" s="109">
        <v>1</v>
      </c>
      <c r="J17" s="109">
        <v>-1</v>
      </c>
      <c r="K17" s="109">
        <v>2</v>
      </c>
      <c r="L17" s="110">
        <v>0.22222222222222221</v>
      </c>
      <c r="M17" s="96"/>
    </row>
    <row r="18" spans="1:13">
      <c r="A18" s="104" t="s">
        <v>147</v>
      </c>
      <c r="B18" s="104" t="s">
        <v>59</v>
      </c>
      <c r="C18" s="104" t="s">
        <v>127</v>
      </c>
      <c r="D18" s="104">
        <v>5</v>
      </c>
      <c r="E18" s="104">
        <v>2</v>
      </c>
      <c r="F18" s="104">
        <v>1</v>
      </c>
      <c r="G18" s="104">
        <v>2</v>
      </c>
      <c r="H18" s="104">
        <v>3</v>
      </c>
      <c r="I18" s="104">
        <v>2</v>
      </c>
      <c r="J18" s="104">
        <v>1</v>
      </c>
      <c r="K18" s="104">
        <v>7</v>
      </c>
      <c r="L18" s="105">
        <v>0.46666666666666667</v>
      </c>
    </row>
    <row r="19" spans="1:13">
      <c r="A19" s="104" t="s">
        <v>148</v>
      </c>
      <c r="B19" s="104" t="s">
        <v>68</v>
      </c>
      <c r="C19" s="104" t="s">
        <v>128</v>
      </c>
      <c r="D19" s="104">
        <v>5</v>
      </c>
      <c r="E19" s="104">
        <v>2</v>
      </c>
      <c r="F19" s="104">
        <v>1</v>
      </c>
      <c r="G19" s="104">
        <v>2</v>
      </c>
      <c r="H19" s="104">
        <v>5</v>
      </c>
      <c r="I19" s="104">
        <v>6</v>
      </c>
      <c r="J19" s="104">
        <v>-1</v>
      </c>
      <c r="K19" s="104">
        <v>7</v>
      </c>
      <c r="L19" s="105">
        <v>0.46666666666666667</v>
      </c>
      <c r="M19" s="96"/>
    </row>
    <row r="20" spans="1:13">
      <c r="A20" s="104" t="s">
        <v>149</v>
      </c>
      <c r="B20" s="104" t="s">
        <v>60</v>
      </c>
      <c r="C20" s="104" t="s">
        <v>129</v>
      </c>
      <c r="D20" s="104">
        <v>4</v>
      </c>
      <c r="E20" s="104">
        <v>1</v>
      </c>
      <c r="F20" s="104">
        <v>1</v>
      </c>
      <c r="G20" s="104">
        <v>2</v>
      </c>
      <c r="H20" s="104">
        <v>3</v>
      </c>
      <c r="I20" s="104">
        <v>4</v>
      </c>
      <c r="J20" s="104">
        <v>-1</v>
      </c>
      <c r="K20" s="104">
        <v>4</v>
      </c>
      <c r="L20" s="105">
        <v>0.33333333333333331</v>
      </c>
      <c r="M20" s="96"/>
    </row>
    <row r="21" spans="1:13">
      <c r="A21" s="104" t="s">
        <v>150</v>
      </c>
      <c r="B21" s="104" t="s">
        <v>67</v>
      </c>
      <c r="C21" s="104" t="s">
        <v>130</v>
      </c>
      <c r="D21" s="104">
        <v>4</v>
      </c>
      <c r="E21" s="104">
        <v>0</v>
      </c>
      <c r="F21" s="104">
        <v>2</v>
      </c>
      <c r="G21" s="104">
        <v>2</v>
      </c>
      <c r="H21" s="104">
        <v>1</v>
      </c>
      <c r="I21" s="104">
        <v>3</v>
      </c>
      <c r="J21" s="104">
        <v>-2</v>
      </c>
      <c r="K21" s="104">
        <v>2</v>
      </c>
      <c r="L21" s="105">
        <v>0.16666666666666666</v>
      </c>
      <c r="M21" s="96"/>
    </row>
    <row r="22" spans="1:13">
      <c r="A22" s="104" t="s">
        <v>151</v>
      </c>
      <c r="B22" s="104" t="s">
        <v>64</v>
      </c>
      <c r="C22" s="104" t="s">
        <v>131</v>
      </c>
      <c r="D22" s="104">
        <v>3</v>
      </c>
      <c r="E22" s="104">
        <v>0</v>
      </c>
      <c r="F22" s="104">
        <v>1</v>
      </c>
      <c r="G22" s="104">
        <v>2</v>
      </c>
      <c r="H22" s="104">
        <v>1</v>
      </c>
      <c r="I22" s="104">
        <v>7</v>
      </c>
      <c r="J22" s="104">
        <v>-6</v>
      </c>
      <c r="K22" s="104">
        <v>1</v>
      </c>
      <c r="L22" s="105">
        <v>0.1111111111111111</v>
      </c>
      <c r="M22" s="96"/>
    </row>
    <row r="23" spans="1:13">
      <c r="A23" s="104" t="s">
        <v>152</v>
      </c>
      <c r="B23" s="104" t="s">
        <v>53</v>
      </c>
      <c r="C23" s="104" t="s">
        <v>126</v>
      </c>
      <c r="D23" s="104">
        <v>3</v>
      </c>
      <c r="E23" s="104">
        <v>0</v>
      </c>
      <c r="F23" s="104">
        <v>0</v>
      </c>
      <c r="G23" s="104">
        <v>3</v>
      </c>
      <c r="H23" s="104">
        <v>0</v>
      </c>
      <c r="I23" s="104">
        <v>4</v>
      </c>
      <c r="J23" s="104">
        <v>-4</v>
      </c>
      <c r="K23" s="104">
        <v>0</v>
      </c>
      <c r="L23" s="105">
        <v>0</v>
      </c>
      <c r="M23" s="96"/>
    </row>
    <row r="24" spans="1:13">
      <c r="A24" s="104" t="s">
        <v>153</v>
      </c>
      <c r="B24" s="104" t="s">
        <v>55</v>
      </c>
      <c r="C24" s="104" t="s">
        <v>132</v>
      </c>
      <c r="D24" s="104">
        <v>3</v>
      </c>
      <c r="E24" s="104">
        <v>0</v>
      </c>
      <c r="F24" s="104">
        <v>0</v>
      </c>
      <c r="G24" s="104">
        <v>3</v>
      </c>
      <c r="H24" s="104">
        <v>0</v>
      </c>
      <c r="I24" s="104">
        <v>7</v>
      </c>
      <c r="J24" s="104">
        <v>-7</v>
      </c>
      <c r="K24" s="104">
        <v>0</v>
      </c>
      <c r="L24" s="105">
        <v>0</v>
      </c>
    </row>
    <row r="25" spans="1:13">
      <c r="A25" s="104" t="s">
        <v>154</v>
      </c>
      <c r="B25" s="104" t="s">
        <v>49</v>
      </c>
      <c r="C25" s="104" t="s">
        <v>133</v>
      </c>
      <c r="D25" s="104">
        <v>3</v>
      </c>
      <c r="E25" s="104">
        <v>0</v>
      </c>
      <c r="F25" s="104">
        <v>0</v>
      </c>
      <c r="G25" s="104">
        <v>3</v>
      </c>
      <c r="H25" s="104">
        <v>0</v>
      </c>
      <c r="I25" s="104">
        <v>9</v>
      </c>
      <c r="J25" s="104">
        <v>-9</v>
      </c>
      <c r="K25" s="104">
        <v>0</v>
      </c>
      <c r="L25" s="105">
        <v>0</v>
      </c>
    </row>
  </sheetData>
  <sortState ref="A2:L25">
    <sortCondition ref="A2:A25"/>
  </sortState>
  <phoneticPr fontId="43" type="noConversion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Auxiliar</vt:lpstr>
      <vt:lpstr>Tab Prim Fase</vt:lpstr>
      <vt:lpstr>Classif da Prim Fase</vt:lpstr>
      <vt:lpstr>Tabela Seg Fase</vt:lpstr>
      <vt:lpstr>CF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Ricardo Caldas e Almeida</dc:creator>
  <cp:lastModifiedBy>Simplicio Luiz Leandro dos Santos</cp:lastModifiedBy>
  <cp:lastPrinted>2023-03-10T00:48:55Z</cp:lastPrinted>
  <dcterms:created xsi:type="dcterms:W3CDTF">2008-04-02T19:08:36Z</dcterms:created>
  <dcterms:modified xsi:type="dcterms:W3CDTF">2023-03-13T12:03:30Z</dcterms:modified>
</cp:coreProperties>
</file>