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Futebol de Mesa\2024\FBFM\"/>
    </mc:Choice>
  </mc:AlternateContent>
  <bookViews>
    <workbookView xWindow="-120" yWindow="-120" windowWidth="15480" windowHeight="11040" firstSheet="1" activeTab="8"/>
  </bookViews>
  <sheets>
    <sheet name="Auxiliar" sheetId="4" state="hidden" r:id="rId1"/>
    <sheet name="Tabela da Primeira Fase" sheetId="2" r:id="rId2"/>
    <sheet name="Classif Prim Fase" sheetId="3" r:id="rId3"/>
    <sheet name="Auxiliar (2)" sheetId="9" state="hidden" r:id="rId4"/>
    <sheet name="Tabela da Segunda Fase" sheetId="7" r:id="rId5"/>
    <sheet name="Classif da Seg Fase" sheetId="8" r:id="rId6"/>
    <sheet name="Auxiliar (3)" sheetId="15" state="hidden" r:id="rId7"/>
    <sheet name="Jogos" sheetId="13" state="hidden" r:id="rId8"/>
    <sheet name="CF" sheetId="16" r:id="rId9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23" i="2" l="1"/>
  <c r="AB24" i="2"/>
  <c r="C44" i="16" l="1"/>
  <c r="J44" i="16"/>
  <c r="C38" i="16"/>
  <c r="J38" i="16"/>
  <c r="K38" i="16" s="1"/>
  <c r="C43" i="16"/>
  <c r="J43" i="16"/>
  <c r="I32" i="16"/>
  <c r="I34" i="16"/>
  <c r="I35" i="16"/>
  <c r="I36" i="16"/>
  <c r="I42" i="16"/>
  <c r="I46" i="16"/>
  <c r="I40" i="16"/>
  <c r="I47" i="16"/>
  <c r="I48" i="16"/>
  <c r="C39" i="16"/>
  <c r="J39" i="16"/>
  <c r="C41" i="16"/>
  <c r="J41" i="16"/>
  <c r="C49" i="16"/>
  <c r="J49" i="16"/>
  <c r="J32" i="16"/>
  <c r="C32" i="16"/>
  <c r="J34" i="16"/>
  <c r="C34" i="16"/>
  <c r="J35" i="16"/>
  <c r="C35" i="16"/>
  <c r="J36" i="16"/>
  <c r="C36" i="16"/>
  <c r="C42" i="16"/>
  <c r="J42" i="16"/>
  <c r="J46" i="16"/>
  <c r="C46" i="16"/>
  <c r="J40" i="16"/>
  <c r="C40" i="16"/>
  <c r="C47" i="16"/>
  <c r="J47" i="16"/>
  <c r="J48" i="16"/>
  <c r="C48" i="16"/>
  <c r="C33" i="16"/>
  <c r="J33" i="16"/>
  <c r="C37" i="16"/>
  <c r="J37" i="16"/>
  <c r="C45" i="16"/>
  <c r="J45" i="16"/>
  <c r="I33" i="16"/>
  <c r="I44" i="16"/>
  <c r="I37" i="16"/>
  <c r="I38" i="16"/>
  <c r="I39" i="16"/>
  <c r="I45" i="16"/>
  <c r="I43" i="16"/>
  <c r="I41" i="16"/>
  <c r="I49" i="16"/>
  <c r="N26" i="7"/>
  <c r="A2" i="16"/>
  <c r="A27" i="16" s="1"/>
  <c r="A2" i="8"/>
  <c r="H55" i="13"/>
  <c r="H25" i="13"/>
  <c r="G25" i="13"/>
  <c r="C18" i="15" s="1"/>
  <c r="C25" i="13"/>
  <c r="A18" i="15" s="1"/>
  <c r="H24" i="13"/>
  <c r="G24" i="13"/>
  <c r="C17" i="15" s="1"/>
  <c r="C24" i="13"/>
  <c r="A17" i="15" s="1"/>
  <c r="H23" i="13"/>
  <c r="G23" i="13"/>
  <c r="C16" i="15" s="1"/>
  <c r="C23" i="13"/>
  <c r="A16" i="15" s="1"/>
  <c r="H22" i="13"/>
  <c r="G22" i="13"/>
  <c r="C15" i="15" s="1"/>
  <c r="C22" i="13"/>
  <c r="A15" i="15" s="1"/>
  <c r="H21" i="13"/>
  <c r="G21" i="13"/>
  <c r="C14" i="15" s="1"/>
  <c r="C21" i="13"/>
  <c r="A14" i="15" s="1"/>
  <c r="H20" i="13"/>
  <c r="G20" i="13"/>
  <c r="C13" i="15" s="1"/>
  <c r="C20" i="13"/>
  <c r="A13" i="15" s="1"/>
  <c r="H19" i="13"/>
  <c r="G19" i="13"/>
  <c r="C12" i="15" s="1"/>
  <c r="C19" i="13"/>
  <c r="A12" i="15" s="1"/>
  <c r="H18" i="13"/>
  <c r="G18" i="13"/>
  <c r="C11" i="15" s="1"/>
  <c r="C18" i="13"/>
  <c r="A11" i="15" s="1"/>
  <c r="H17" i="13"/>
  <c r="G17" i="13"/>
  <c r="C10" i="15" s="1"/>
  <c r="C17" i="13"/>
  <c r="A10" i="15" s="1"/>
  <c r="H16" i="13"/>
  <c r="G16" i="13"/>
  <c r="C9" i="15" s="1"/>
  <c r="C16" i="13"/>
  <c r="A9" i="15" s="1"/>
  <c r="H15" i="13"/>
  <c r="G15" i="13"/>
  <c r="C8" i="15" s="1"/>
  <c r="C15" i="13"/>
  <c r="A8" i="15" s="1"/>
  <c r="H14" i="13"/>
  <c r="G14" i="13"/>
  <c r="C7" i="15" s="1"/>
  <c r="C14" i="13"/>
  <c r="A7" i="15" s="1"/>
  <c r="H13" i="13"/>
  <c r="G13" i="13"/>
  <c r="C6" i="15" s="1"/>
  <c r="C13" i="13"/>
  <c r="A6" i="15" s="1"/>
  <c r="H12" i="13"/>
  <c r="G12" i="13"/>
  <c r="C5" i="15" s="1"/>
  <c r="C12" i="13"/>
  <c r="A5" i="15" s="1"/>
  <c r="H11" i="13"/>
  <c r="G11" i="13"/>
  <c r="C4" i="15" s="1"/>
  <c r="C11" i="13"/>
  <c r="A4" i="15" s="1"/>
  <c r="H10" i="13"/>
  <c r="G10" i="13"/>
  <c r="C3" i="15" s="1"/>
  <c r="C10" i="13"/>
  <c r="A3" i="15" s="1"/>
  <c r="H9" i="13"/>
  <c r="G9" i="13"/>
  <c r="C2" i="15" s="1"/>
  <c r="C9" i="13"/>
  <c r="A2" i="15" s="1"/>
  <c r="H8" i="13"/>
  <c r="G8" i="13"/>
  <c r="C1" i="15" s="1"/>
  <c r="C8" i="13"/>
  <c r="A1" i="15" s="1"/>
  <c r="M25" i="2"/>
  <c r="Q25" i="2"/>
  <c r="A2" i="7"/>
  <c r="A2" i="3"/>
  <c r="A1" i="3"/>
  <c r="AB21" i="2"/>
  <c r="Q21" i="2"/>
  <c r="M21" i="2"/>
  <c r="Q20" i="2"/>
  <c r="M20" i="2"/>
  <c r="Q24" i="2"/>
  <c r="M24" i="2"/>
  <c r="Q23" i="2"/>
  <c r="M23" i="2"/>
  <c r="Q22" i="2"/>
  <c r="M22" i="2"/>
  <c r="Q14" i="2"/>
  <c r="M14" i="2"/>
  <c r="Q19" i="2"/>
  <c r="M19" i="2"/>
  <c r="Q18" i="2"/>
  <c r="M18" i="2"/>
  <c r="Q17" i="2"/>
  <c r="M17" i="2"/>
  <c r="Q16" i="2"/>
  <c r="M16" i="2"/>
  <c r="Q15" i="2"/>
  <c r="M15" i="2"/>
  <c r="Q13" i="2"/>
  <c r="M13" i="2"/>
  <c r="Q12" i="2"/>
  <c r="M12" i="2"/>
  <c r="Q11" i="2"/>
  <c r="M11" i="2"/>
  <c r="Q10" i="2"/>
  <c r="M10" i="2"/>
  <c r="Q9" i="2"/>
  <c r="M9" i="2"/>
  <c r="Q8" i="2"/>
  <c r="M8" i="2"/>
  <c r="AB12" i="2"/>
  <c r="AB18" i="2"/>
  <c r="AB11" i="2"/>
  <c r="AB17" i="2"/>
  <c r="AB10" i="2"/>
  <c r="AB22" i="2"/>
  <c r="AB16" i="2"/>
  <c r="AB9" i="2"/>
  <c r="AB15" i="2"/>
  <c r="AB8" i="2"/>
  <c r="AB20" i="2"/>
  <c r="AB14" i="2"/>
  <c r="AB13" i="2"/>
  <c r="AB25" i="2"/>
  <c r="AB19" i="2"/>
  <c r="K46" i="16" l="1"/>
  <c r="K36" i="16"/>
  <c r="K34" i="16"/>
  <c r="K48" i="16"/>
  <c r="K40" i="16"/>
  <c r="K35" i="16"/>
  <c r="K32" i="16"/>
  <c r="K43" i="16"/>
  <c r="K44" i="16"/>
  <c r="K37" i="16"/>
  <c r="K42" i="16"/>
  <c r="K41" i="16"/>
  <c r="K45" i="16"/>
  <c r="K33" i="16"/>
  <c r="K47" i="16"/>
  <c r="K49" i="16"/>
  <c r="K39" i="16"/>
  <c r="F34" i="13"/>
  <c r="F24" i="13"/>
  <c r="F55" i="13"/>
  <c r="D55" i="13"/>
  <c r="F51" i="13"/>
  <c r="D51" i="13"/>
  <c r="A7" i="4"/>
  <c r="C6" i="4"/>
  <c r="C14" i="4"/>
  <c r="A6" i="4"/>
  <c r="A14" i="4"/>
  <c r="C7" i="4"/>
  <c r="C5" i="4"/>
  <c r="C13" i="4"/>
  <c r="A5" i="4"/>
  <c r="A13" i="4"/>
  <c r="C12" i="4"/>
  <c r="A11" i="4"/>
  <c r="C4" i="4"/>
  <c r="C18" i="4"/>
  <c r="A4" i="4"/>
  <c r="A18" i="4"/>
  <c r="C11" i="4"/>
  <c r="A17" i="4"/>
  <c r="C10" i="4"/>
  <c r="A10" i="4"/>
  <c r="C3" i="4"/>
  <c r="A3" i="4"/>
  <c r="A9" i="4"/>
  <c r="C16" i="4"/>
  <c r="A16" i="4"/>
  <c r="C9" i="4"/>
  <c r="A8" i="4"/>
  <c r="C1" i="4"/>
  <c r="C15" i="4"/>
  <c r="A15" i="4"/>
  <c r="C8" i="4"/>
  <c r="F50" i="13"/>
  <c r="D50" i="13"/>
  <c r="A2" i="4"/>
  <c r="F35" i="13"/>
  <c r="F36" i="13"/>
  <c r="F37" i="13"/>
  <c r="F38" i="13"/>
  <c r="F39" i="13"/>
  <c r="F45" i="13"/>
  <c r="F44" i="13"/>
  <c r="F43" i="13"/>
  <c r="F42" i="13"/>
  <c r="F41" i="13"/>
  <c r="F40" i="13"/>
  <c r="F33" i="13"/>
  <c r="F32" i="13"/>
  <c r="F31" i="13"/>
  <c r="F30" i="13"/>
  <c r="F29" i="13"/>
  <c r="P26" i="2"/>
  <c r="F49" i="13"/>
  <c r="D49" i="13"/>
  <c r="F28" i="13"/>
  <c r="F8" i="13"/>
  <c r="D14" i="13"/>
  <c r="F14" i="13"/>
  <c r="F21" i="13"/>
  <c r="D9" i="13"/>
  <c r="F9" i="13"/>
  <c r="D15" i="13"/>
  <c r="F15" i="13"/>
  <c r="F22" i="13"/>
  <c r="D10" i="13"/>
  <c r="F10" i="13"/>
  <c r="D16" i="13"/>
  <c r="F16" i="13"/>
  <c r="F23" i="13"/>
  <c r="F11" i="13"/>
  <c r="D17" i="13"/>
  <c r="F17" i="13"/>
  <c r="F12" i="13"/>
  <c r="D18" i="13"/>
  <c r="F18" i="13"/>
  <c r="F25" i="13"/>
  <c r="D13" i="13"/>
  <c r="F13" i="13"/>
  <c r="F19" i="13"/>
  <c r="D20" i="13"/>
  <c r="F20" i="13"/>
  <c r="D30" i="13" l="1"/>
  <c r="E3" i="9"/>
  <c r="D3" i="9"/>
  <c r="B3" i="9"/>
  <c r="D44" i="13"/>
  <c r="B17" i="9"/>
  <c r="E17" i="9"/>
  <c r="D17" i="9"/>
  <c r="D9" i="9"/>
  <c r="B9" i="9"/>
  <c r="E9" i="9"/>
  <c r="D28" i="13"/>
  <c r="E21" i="15" s="1"/>
  <c r="D1" i="9"/>
  <c r="B1" i="9"/>
  <c r="E1" i="9"/>
  <c r="D5" i="9"/>
  <c r="K5" i="9" s="1"/>
  <c r="B5" i="9"/>
  <c r="E5" i="9"/>
  <c r="E14" i="9"/>
  <c r="D14" i="9"/>
  <c r="B14" i="9"/>
  <c r="D18" i="9"/>
  <c r="B18" i="9"/>
  <c r="E18" i="9"/>
  <c r="B12" i="9"/>
  <c r="E12" i="9"/>
  <c r="D12" i="9"/>
  <c r="B8" i="9"/>
  <c r="E8" i="9"/>
  <c r="D8" i="9"/>
  <c r="J8" i="9" s="1"/>
  <c r="E7" i="9"/>
  <c r="D7" i="9"/>
  <c r="K7" i="9" s="1"/>
  <c r="B7" i="9"/>
  <c r="E10" i="9"/>
  <c r="D10" i="9"/>
  <c r="K10" i="9" s="1"/>
  <c r="B10" i="9"/>
  <c r="B4" i="9"/>
  <c r="E4" i="9"/>
  <c r="D4" i="9"/>
  <c r="I4" i="9" s="1"/>
  <c r="D13" i="9"/>
  <c r="K13" i="9" s="1"/>
  <c r="B13" i="9"/>
  <c r="E13" i="9"/>
  <c r="E2" i="9"/>
  <c r="D2" i="9"/>
  <c r="K2" i="9" s="1"/>
  <c r="B2" i="9"/>
  <c r="E6" i="9"/>
  <c r="D6" i="9"/>
  <c r="K6" i="9" s="1"/>
  <c r="B6" i="9"/>
  <c r="H6" i="9" s="1"/>
  <c r="E15" i="9"/>
  <c r="D15" i="9"/>
  <c r="K15" i="9" s="1"/>
  <c r="B15" i="9"/>
  <c r="E11" i="9"/>
  <c r="K11" i="9" s="1"/>
  <c r="D11" i="9"/>
  <c r="B11" i="9"/>
  <c r="E16" i="9"/>
  <c r="D16" i="9"/>
  <c r="B16" i="9"/>
  <c r="B48" i="15"/>
  <c r="D48" i="15"/>
  <c r="E48" i="15"/>
  <c r="B44" i="15"/>
  <c r="D44" i="15"/>
  <c r="E44" i="15"/>
  <c r="B43" i="15"/>
  <c r="D43" i="15"/>
  <c r="E43" i="15"/>
  <c r="B42" i="15"/>
  <c r="E42" i="15"/>
  <c r="D42" i="15"/>
  <c r="D45" i="13"/>
  <c r="B37" i="15"/>
  <c r="D37" i="15"/>
  <c r="E37" i="15"/>
  <c r="D43" i="13"/>
  <c r="D42" i="13"/>
  <c r="D41" i="13"/>
  <c r="D40" i="13"/>
  <c r="D39" i="13"/>
  <c r="D38" i="13"/>
  <c r="D37" i="13"/>
  <c r="D36" i="13"/>
  <c r="D35" i="13"/>
  <c r="D34" i="13"/>
  <c r="D33" i="13"/>
  <c r="D32" i="13"/>
  <c r="D31" i="13"/>
  <c r="B23" i="15"/>
  <c r="D23" i="15"/>
  <c r="K23" i="15" s="1"/>
  <c r="E23" i="15"/>
  <c r="D29" i="13"/>
  <c r="E18" i="4"/>
  <c r="D25" i="13"/>
  <c r="E17" i="4"/>
  <c r="D24" i="13"/>
  <c r="E16" i="4"/>
  <c r="D23" i="13"/>
  <c r="E15" i="4"/>
  <c r="D22" i="13"/>
  <c r="E14" i="4"/>
  <c r="D21" i="13"/>
  <c r="E12" i="4"/>
  <c r="D19" i="13"/>
  <c r="B13" i="15"/>
  <c r="D13" i="15"/>
  <c r="E13" i="15"/>
  <c r="D11" i="15"/>
  <c r="E11" i="15"/>
  <c r="B11" i="15"/>
  <c r="E9" i="15"/>
  <c r="D9" i="15"/>
  <c r="K9" i="15" s="1"/>
  <c r="B9" i="15"/>
  <c r="D10" i="15"/>
  <c r="K10" i="15" s="1"/>
  <c r="E10" i="15"/>
  <c r="B10" i="15"/>
  <c r="B8" i="15"/>
  <c r="D8" i="15"/>
  <c r="E8" i="15"/>
  <c r="E7" i="15"/>
  <c r="B7" i="15"/>
  <c r="D7" i="15"/>
  <c r="D6" i="15"/>
  <c r="E6" i="15"/>
  <c r="B6" i="15"/>
  <c r="E5" i="4"/>
  <c r="D12" i="13"/>
  <c r="E4" i="4"/>
  <c r="D11" i="13"/>
  <c r="E3" i="15"/>
  <c r="B3" i="15"/>
  <c r="D3" i="15"/>
  <c r="D2" i="15"/>
  <c r="E2" i="15"/>
  <c r="B2" i="15"/>
  <c r="E1" i="4"/>
  <c r="D8" i="13"/>
  <c r="H5" i="9"/>
  <c r="B13" i="4"/>
  <c r="D9" i="4"/>
  <c r="B8" i="4"/>
  <c r="D7" i="4"/>
  <c r="D6" i="4"/>
  <c r="D3" i="4"/>
  <c r="B2" i="4"/>
  <c r="D16" i="4"/>
  <c r="D15" i="4"/>
  <c r="K15" i="4" s="1"/>
  <c r="B15" i="4"/>
  <c r="D14" i="4"/>
  <c r="B14" i="4"/>
  <c r="D13" i="4"/>
  <c r="E13" i="4"/>
  <c r="E8" i="4"/>
  <c r="E7" i="4"/>
  <c r="B6" i="4"/>
  <c r="D5" i="4"/>
  <c r="B4" i="4"/>
  <c r="H4" i="4" s="1"/>
  <c r="B3" i="4"/>
  <c r="A12" i="4"/>
  <c r="C2" i="4"/>
  <c r="G12" i="9"/>
  <c r="H2" i="9"/>
  <c r="E6" i="4"/>
  <c r="B11" i="4"/>
  <c r="B10" i="4"/>
  <c r="E3" i="4"/>
  <c r="B7" i="4"/>
  <c r="B17" i="4"/>
  <c r="D4" i="4"/>
  <c r="K4" i="4" s="1"/>
  <c r="A1" i="4"/>
  <c r="D8" i="4"/>
  <c r="D17" i="4"/>
  <c r="B5" i="4"/>
  <c r="D18" i="4"/>
  <c r="E10" i="4"/>
  <c r="B1" i="4"/>
  <c r="D2" i="4"/>
  <c r="D1" i="4"/>
  <c r="K1" i="4" s="1"/>
  <c r="D10" i="4"/>
  <c r="B16" i="4"/>
  <c r="E11" i="4"/>
  <c r="E9" i="4"/>
  <c r="D11" i="4"/>
  <c r="B9" i="4"/>
  <c r="B12" i="4"/>
  <c r="B18" i="4"/>
  <c r="D12" i="4"/>
  <c r="E2" i="4"/>
  <c r="K18" i="9" l="1"/>
  <c r="H9" i="9"/>
  <c r="K5" i="4"/>
  <c r="F7" i="9"/>
  <c r="K12" i="9"/>
  <c r="H14" i="4"/>
  <c r="G5" i="4"/>
  <c r="K48" i="15"/>
  <c r="K44" i="15"/>
  <c r="K42" i="15"/>
  <c r="F14" i="9"/>
  <c r="J16" i="9"/>
  <c r="K16" i="4"/>
  <c r="K3" i="15"/>
  <c r="F15" i="4"/>
  <c r="D21" i="15"/>
  <c r="K21" i="15" s="1"/>
  <c r="K11" i="4"/>
  <c r="K17" i="4"/>
  <c r="K12" i="4"/>
  <c r="G11" i="9"/>
  <c r="B21" i="15"/>
  <c r="F21" i="15" s="1"/>
  <c r="G15" i="4"/>
  <c r="K43" i="15"/>
  <c r="K37" i="15"/>
  <c r="K8" i="15"/>
  <c r="K18" i="4"/>
  <c r="K14" i="4"/>
  <c r="K11" i="15"/>
  <c r="K6" i="15"/>
  <c r="K7" i="15"/>
  <c r="K13" i="15"/>
  <c r="F13" i="9"/>
  <c r="J48" i="15"/>
  <c r="I48" i="15"/>
  <c r="F48" i="15"/>
  <c r="G48" i="15"/>
  <c r="H48" i="15"/>
  <c r="J44" i="15"/>
  <c r="I44" i="15"/>
  <c r="F44" i="15"/>
  <c r="G44" i="15"/>
  <c r="H44" i="15"/>
  <c r="J43" i="15"/>
  <c r="I43" i="15"/>
  <c r="H43" i="15"/>
  <c r="F43" i="15"/>
  <c r="G43" i="15"/>
  <c r="J42" i="15"/>
  <c r="I42" i="15"/>
  <c r="H42" i="15"/>
  <c r="F42" i="15"/>
  <c r="G42" i="15"/>
  <c r="B38" i="15"/>
  <c r="E38" i="15"/>
  <c r="D38" i="15"/>
  <c r="K38" i="15" s="1"/>
  <c r="I37" i="15"/>
  <c r="J37" i="15"/>
  <c r="H37" i="15"/>
  <c r="F37" i="15"/>
  <c r="G37" i="15"/>
  <c r="B36" i="15"/>
  <c r="D36" i="15"/>
  <c r="E36" i="15"/>
  <c r="B35" i="15"/>
  <c r="D35" i="15"/>
  <c r="E35" i="15"/>
  <c r="B34" i="15"/>
  <c r="D34" i="15"/>
  <c r="E34" i="15"/>
  <c r="B33" i="15"/>
  <c r="D33" i="15"/>
  <c r="E33" i="15"/>
  <c r="B32" i="15"/>
  <c r="D32" i="15"/>
  <c r="E32" i="15"/>
  <c r="B31" i="15"/>
  <c r="D31" i="15"/>
  <c r="E31" i="15"/>
  <c r="B30" i="15"/>
  <c r="E30" i="15"/>
  <c r="D30" i="15"/>
  <c r="B29" i="15"/>
  <c r="D29" i="15"/>
  <c r="E29" i="15"/>
  <c r="B28" i="15"/>
  <c r="D28" i="15"/>
  <c r="E28" i="15"/>
  <c r="B27" i="15"/>
  <c r="D27" i="15"/>
  <c r="E27" i="15"/>
  <c r="B26" i="15"/>
  <c r="D26" i="15"/>
  <c r="E26" i="15"/>
  <c r="B25" i="15"/>
  <c r="D25" i="15"/>
  <c r="E25" i="15"/>
  <c r="B24" i="15"/>
  <c r="D24" i="15"/>
  <c r="E24" i="15"/>
  <c r="J23" i="15"/>
  <c r="I23" i="15"/>
  <c r="H23" i="15"/>
  <c r="F23" i="15"/>
  <c r="G23" i="15"/>
  <c r="B22" i="15"/>
  <c r="D22" i="15"/>
  <c r="E22" i="15"/>
  <c r="J21" i="15"/>
  <c r="D18" i="15"/>
  <c r="E18" i="15"/>
  <c r="B18" i="15"/>
  <c r="E17" i="15"/>
  <c r="D17" i="15"/>
  <c r="B17" i="15"/>
  <c r="D16" i="15"/>
  <c r="E16" i="15"/>
  <c r="B16" i="15"/>
  <c r="E15" i="15"/>
  <c r="B15" i="15"/>
  <c r="D15" i="15"/>
  <c r="D14" i="15"/>
  <c r="E14" i="15"/>
  <c r="B14" i="15"/>
  <c r="B12" i="15"/>
  <c r="D12" i="15"/>
  <c r="E12" i="15"/>
  <c r="H13" i="15"/>
  <c r="F13" i="15"/>
  <c r="G13" i="15"/>
  <c r="J13" i="15"/>
  <c r="I13" i="15"/>
  <c r="J10" i="15"/>
  <c r="I10" i="15"/>
  <c r="J9" i="15"/>
  <c r="I9" i="15"/>
  <c r="H11" i="15"/>
  <c r="F11" i="15"/>
  <c r="G11" i="15"/>
  <c r="H9" i="15"/>
  <c r="G9" i="15"/>
  <c r="F9" i="15"/>
  <c r="J11" i="15"/>
  <c r="I11" i="15"/>
  <c r="F10" i="15"/>
  <c r="G10" i="15"/>
  <c r="H10" i="15"/>
  <c r="J8" i="15"/>
  <c r="I8" i="15"/>
  <c r="F8" i="15"/>
  <c r="G8" i="15"/>
  <c r="H8" i="15"/>
  <c r="H7" i="15"/>
  <c r="G7" i="15"/>
  <c r="F7" i="15"/>
  <c r="I7" i="15"/>
  <c r="J7" i="15"/>
  <c r="H6" i="15"/>
  <c r="G6" i="15"/>
  <c r="F6" i="15"/>
  <c r="J6" i="15"/>
  <c r="I6" i="15"/>
  <c r="E5" i="15"/>
  <c r="B5" i="15"/>
  <c r="D5" i="15"/>
  <c r="D4" i="15"/>
  <c r="K4" i="15" s="1"/>
  <c r="B4" i="15"/>
  <c r="E4" i="15"/>
  <c r="H3" i="15"/>
  <c r="G3" i="15"/>
  <c r="F3" i="15"/>
  <c r="I3" i="15"/>
  <c r="J3" i="15"/>
  <c r="H2" i="15"/>
  <c r="G2" i="15"/>
  <c r="F2" i="15"/>
  <c r="J2" i="15"/>
  <c r="I2" i="15"/>
  <c r="K2" i="15"/>
  <c r="E1" i="15"/>
  <c r="B1" i="15"/>
  <c r="D1" i="15"/>
  <c r="K1" i="15" s="1"/>
  <c r="J9" i="9"/>
  <c r="K9" i="9"/>
  <c r="H10" i="4"/>
  <c r="K17" i="9"/>
  <c r="K3" i="9"/>
  <c r="K3" i="4"/>
  <c r="K13" i="4"/>
  <c r="K6" i="4"/>
  <c r="K7" i="4"/>
  <c r="K2" i="4"/>
  <c r="K9" i="4"/>
  <c r="K10" i="4"/>
  <c r="H17" i="9"/>
  <c r="H3" i="9"/>
  <c r="H1" i="9"/>
  <c r="K1" i="9"/>
  <c r="G5" i="9"/>
  <c r="F5" i="9"/>
  <c r="G17" i="9"/>
  <c r="G9" i="9"/>
  <c r="I2" i="9"/>
  <c r="F2" i="9"/>
  <c r="J2" i="9"/>
  <c r="J15" i="9"/>
  <c r="K8" i="9"/>
  <c r="F6" i="9"/>
  <c r="I8" i="9"/>
  <c r="G6" i="9"/>
  <c r="I5" i="9"/>
  <c r="J5" i="9"/>
  <c r="I15" i="9"/>
  <c r="F11" i="9"/>
  <c r="F9" i="9"/>
  <c r="H12" i="9"/>
  <c r="H11" i="9"/>
  <c r="J12" i="9"/>
  <c r="F12" i="9"/>
  <c r="G2" i="9"/>
  <c r="H13" i="9"/>
  <c r="G13" i="9"/>
  <c r="I7" i="9"/>
  <c r="J7" i="4"/>
  <c r="H15" i="4"/>
  <c r="H3" i="4"/>
  <c r="H6" i="4"/>
  <c r="F5" i="4"/>
  <c r="G4" i="4"/>
  <c r="I13" i="4"/>
  <c r="F14" i="4"/>
  <c r="G14" i="4"/>
  <c r="I15" i="4"/>
  <c r="J15" i="4"/>
  <c r="G13" i="4"/>
  <c r="H8" i="4"/>
  <c r="I7" i="4"/>
  <c r="G6" i="4"/>
  <c r="F4" i="4"/>
  <c r="G2" i="4"/>
  <c r="J16" i="4"/>
  <c r="I16" i="4"/>
  <c r="J14" i="4"/>
  <c r="I14" i="4"/>
  <c r="H13" i="4"/>
  <c r="F13" i="4"/>
  <c r="J13" i="4"/>
  <c r="H11" i="4"/>
  <c r="I8" i="4"/>
  <c r="G8" i="4"/>
  <c r="F8" i="4"/>
  <c r="I5" i="4"/>
  <c r="J5" i="4"/>
  <c r="F3" i="4"/>
  <c r="H2" i="4"/>
  <c r="J3" i="4"/>
  <c r="G3" i="4"/>
  <c r="I3" i="4"/>
  <c r="I4" i="4"/>
  <c r="F10" i="4"/>
  <c r="J17" i="4"/>
  <c r="I17" i="4"/>
  <c r="H5" i="4"/>
  <c r="I6" i="9"/>
  <c r="J6" i="9"/>
  <c r="I9" i="9"/>
  <c r="J11" i="9"/>
  <c r="J4" i="9"/>
  <c r="K4" i="9"/>
  <c r="I11" i="9"/>
  <c r="I12" i="9"/>
  <c r="J7" i="9"/>
  <c r="H8" i="9"/>
  <c r="F8" i="9"/>
  <c r="I16" i="9"/>
  <c r="G8" i="9"/>
  <c r="I18" i="9"/>
  <c r="K16" i="9"/>
  <c r="J13" i="9"/>
  <c r="J18" i="9"/>
  <c r="H14" i="9"/>
  <c r="I13" i="9"/>
  <c r="I10" i="9"/>
  <c r="J10" i="9"/>
  <c r="G14" i="9"/>
  <c r="H7" i="9"/>
  <c r="G7" i="9"/>
  <c r="H7" i="4"/>
  <c r="G7" i="4"/>
  <c r="F7" i="4"/>
  <c r="J4" i="4"/>
  <c r="K8" i="4"/>
  <c r="J8" i="4"/>
  <c r="F6" i="4"/>
  <c r="G17" i="4"/>
  <c r="H17" i="4"/>
  <c r="F17" i="4"/>
  <c r="I18" i="4"/>
  <c r="J6" i="4"/>
  <c r="I6" i="4"/>
  <c r="J18" i="4"/>
  <c r="J3" i="9"/>
  <c r="I3" i="9"/>
  <c r="F3" i="9"/>
  <c r="G3" i="9"/>
  <c r="G10" i="4"/>
  <c r="H9" i="4"/>
  <c r="F9" i="4"/>
  <c r="G9" i="4"/>
  <c r="J9" i="4"/>
  <c r="I9" i="4"/>
  <c r="I2" i="4"/>
  <c r="J2" i="4"/>
  <c r="J17" i="9"/>
  <c r="I17" i="9"/>
  <c r="I11" i="4"/>
  <c r="J11" i="4"/>
  <c r="J1" i="4"/>
  <c r="F11" i="4"/>
  <c r="G4" i="9"/>
  <c r="F4" i="9"/>
  <c r="H4" i="9"/>
  <c r="I1" i="4"/>
  <c r="G11" i="4"/>
  <c r="J12" i="4"/>
  <c r="F17" i="9"/>
  <c r="J10" i="4"/>
  <c r="I10" i="4"/>
  <c r="F18" i="4"/>
  <c r="H18" i="4"/>
  <c r="G18" i="4"/>
  <c r="F16" i="4"/>
  <c r="H16" i="4"/>
  <c r="G16" i="4"/>
  <c r="G16" i="9"/>
  <c r="H16" i="9"/>
  <c r="F16" i="9"/>
  <c r="H12" i="4"/>
  <c r="G12" i="4"/>
  <c r="F12" i="4"/>
  <c r="F15" i="9"/>
  <c r="H15" i="9"/>
  <c r="G15" i="9"/>
  <c r="J1" i="9"/>
  <c r="I1" i="9"/>
  <c r="F2" i="4"/>
  <c r="F1" i="9"/>
  <c r="J14" i="9"/>
  <c r="K14" i="9"/>
  <c r="I14" i="9"/>
  <c r="H10" i="9"/>
  <c r="G10" i="9"/>
  <c r="F10" i="9"/>
  <c r="G18" i="9"/>
  <c r="H18" i="9"/>
  <c r="F18" i="9"/>
  <c r="F1" i="4"/>
  <c r="H1" i="4"/>
  <c r="G1" i="4"/>
  <c r="I12" i="4"/>
  <c r="G1" i="9"/>
  <c r="C17" i="4"/>
  <c r="P18" i="4"/>
  <c r="Q28" i="4"/>
  <c r="Q18" i="4"/>
  <c r="P9" i="4"/>
  <c r="P3" i="4"/>
  <c r="P13" i="4"/>
  <c r="Q17" i="4"/>
  <c r="P4" i="4"/>
  <c r="Q14" i="4"/>
  <c r="Q19" i="4"/>
  <c r="Q24" i="4"/>
  <c r="Q7" i="4"/>
  <c r="P28" i="4"/>
  <c r="P29" i="4"/>
  <c r="Q23" i="4"/>
  <c r="P19" i="4"/>
  <c r="Q3" i="4"/>
  <c r="Q29" i="4"/>
  <c r="Q13" i="4"/>
  <c r="P7" i="4"/>
  <c r="Q4" i="4"/>
  <c r="Q22" i="4"/>
  <c r="P22" i="4"/>
  <c r="Q8" i="4"/>
  <c r="P8" i="4"/>
  <c r="Q2" i="4"/>
  <c r="Q27" i="4"/>
  <c r="P24" i="4"/>
  <c r="P17" i="4"/>
  <c r="P14" i="4"/>
  <c r="P2" i="4"/>
  <c r="Q9" i="4"/>
  <c r="P23" i="4"/>
  <c r="Q12" i="4"/>
  <c r="P27" i="4"/>
  <c r="P12" i="4"/>
  <c r="K5" i="15" l="1"/>
  <c r="K15" i="15"/>
  <c r="K14" i="15"/>
  <c r="K33" i="15"/>
  <c r="K25" i="15"/>
  <c r="G21" i="15"/>
  <c r="I21" i="15"/>
  <c r="H21" i="15"/>
  <c r="K22" i="15"/>
  <c r="K32" i="15"/>
  <c r="K17" i="15"/>
  <c r="K30" i="15"/>
  <c r="K34" i="15"/>
  <c r="K35" i="15"/>
  <c r="K36" i="15"/>
  <c r="K31" i="15"/>
  <c r="K28" i="15"/>
  <c r="K27" i="15"/>
  <c r="K29" i="15"/>
  <c r="K24" i="15"/>
  <c r="K26" i="15"/>
  <c r="K16" i="15"/>
  <c r="K18" i="15"/>
  <c r="K12" i="15"/>
  <c r="I38" i="15"/>
  <c r="J38" i="15"/>
  <c r="G38" i="15"/>
  <c r="F38" i="15"/>
  <c r="H38" i="15"/>
  <c r="J36" i="15"/>
  <c r="I36" i="15"/>
  <c r="H36" i="15"/>
  <c r="G36" i="15"/>
  <c r="F36" i="15"/>
  <c r="J35" i="15"/>
  <c r="I35" i="15"/>
  <c r="H35" i="15"/>
  <c r="G35" i="15"/>
  <c r="F35" i="15"/>
  <c r="I34" i="15"/>
  <c r="J34" i="15"/>
  <c r="H34" i="15"/>
  <c r="G34" i="15"/>
  <c r="F34" i="15"/>
  <c r="I33" i="15"/>
  <c r="J33" i="15"/>
  <c r="H33" i="15"/>
  <c r="G33" i="15"/>
  <c r="F33" i="15"/>
  <c r="J32" i="15"/>
  <c r="I32" i="15"/>
  <c r="H32" i="15"/>
  <c r="F32" i="15"/>
  <c r="G32" i="15"/>
  <c r="J31" i="15"/>
  <c r="I31" i="15"/>
  <c r="H31" i="15"/>
  <c r="F31" i="15"/>
  <c r="G31" i="15"/>
  <c r="I30" i="15"/>
  <c r="J30" i="15"/>
  <c r="H30" i="15"/>
  <c r="G30" i="15"/>
  <c r="F30" i="15"/>
  <c r="H29" i="15"/>
  <c r="F29" i="15"/>
  <c r="G29" i="15"/>
  <c r="J29" i="15"/>
  <c r="I29" i="15"/>
  <c r="J28" i="15"/>
  <c r="I28" i="15"/>
  <c r="H28" i="15"/>
  <c r="F28" i="15"/>
  <c r="G28" i="15"/>
  <c r="I27" i="15"/>
  <c r="J27" i="15"/>
  <c r="H27" i="15"/>
  <c r="F27" i="15"/>
  <c r="G27" i="15"/>
  <c r="G26" i="15"/>
  <c r="F26" i="15"/>
  <c r="H26" i="15"/>
  <c r="J26" i="15"/>
  <c r="I26" i="15"/>
  <c r="J25" i="15"/>
  <c r="I25" i="15"/>
  <c r="H25" i="15"/>
  <c r="F25" i="15"/>
  <c r="G25" i="15"/>
  <c r="I24" i="15"/>
  <c r="J24" i="15"/>
  <c r="G24" i="15"/>
  <c r="F24" i="15"/>
  <c r="H24" i="15"/>
  <c r="I22" i="15"/>
  <c r="J22" i="15"/>
  <c r="H22" i="15"/>
  <c r="G22" i="15"/>
  <c r="F22" i="15"/>
  <c r="F18" i="15"/>
  <c r="J18" i="15"/>
  <c r="I18" i="15"/>
  <c r="H18" i="15"/>
  <c r="G18" i="15"/>
  <c r="H17" i="15"/>
  <c r="G17" i="15"/>
  <c r="F17" i="15"/>
  <c r="I17" i="15"/>
  <c r="J17" i="15"/>
  <c r="J16" i="15"/>
  <c r="I16" i="15"/>
  <c r="H16" i="15"/>
  <c r="F16" i="15"/>
  <c r="G16" i="15"/>
  <c r="H15" i="15"/>
  <c r="F15" i="15"/>
  <c r="G15" i="15"/>
  <c r="I15" i="15"/>
  <c r="J15" i="15"/>
  <c r="I14" i="15"/>
  <c r="J14" i="15"/>
  <c r="G14" i="15"/>
  <c r="F14" i="15"/>
  <c r="H14" i="15"/>
  <c r="J12" i="15"/>
  <c r="I12" i="15"/>
  <c r="G12" i="15"/>
  <c r="F12" i="15"/>
  <c r="H12" i="15"/>
  <c r="H5" i="15"/>
  <c r="G5" i="15"/>
  <c r="F5" i="15"/>
  <c r="I5" i="15"/>
  <c r="J5" i="15"/>
  <c r="J4" i="15"/>
  <c r="I4" i="15"/>
  <c r="G4" i="15"/>
  <c r="H4" i="15"/>
  <c r="F4" i="15"/>
  <c r="H1" i="15"/>
  <c r="G1" i="15"/>
  <c r="F1" i="15"/>
  <c r="J1" i="15"/>
  <c r="I1" i="15"/>
  <c r="O18" i="4"/>
  <c r="N12" i="4"/>
  <c r="O23" i="4"/>
  <c r="M17" i="4"/>
  <c r="M7" i="4"/>
  <c r="M12" i="4"/>
  <c r="M22" i="4"/>
  <c r="M2" i="4"/>
  <c r="M27" i="4"/>
  <c r="N3" i="4"/>
  <c r="M4" i="4"/>
  <c r="O28" i="4"/>
  <c r="O4" i="4"/>
  <c r="O8" i="4"/>
  <c r="N17" i="4"/>
  <c r="N28" i="4"/>
  <c r="M23" i="4"/>
  <c r="O22" i="4"/>
  <c r="N23" i="4"/>
  <c r="N24" i="4"/>
  <c r="O24" i="4"/>
  <c r="N14" i="4"/>
  <c r="M29" i="4"/>
  <c r="M19" i="4"/>
  <c r="O3" i="4"/>
  <c r="O19" i="4"/>
  <c r="N8" i="4"/>
  <c r="O9" i="4"/>
  <c r="N19" i="4"/>
  <c r="M14" i="4"/>
  <c r="O14" i="4"/>
  <c r="N4" i="4"/>
  <c r="N22" i="4"/>
  <c r="N13" i="4"/>
  <c r="M18" i="4"/>
  <c r="M13" i="4"/>
  <c r="O27" i="4"/>
  <c r="N29" i="4"/>
  <c r="N18" i="4"/>
  <c r="N2" i="4"/>
  <c r="M24" i="4"/>
  <c r="M8" i="4"/>
  <c r="N27" i="4"/>
  <c r="O7" i="4"/>
  <c r="O13" i="4"/>
  <c r="N7" i="4"/>
  <c r="M28" i="4"/>
  <c r="O29" i="4"/>
  <c r="O12" i="4"/>
  <c r="O17" i="4"/>
  <c r="O2" i="4"/>
  <c r="N9" i="4"/>
  <c r="M9" i="4"/>
  <c r="M3" i="4"/>
  <c r="R12" i="4" l="1"/>
  <c r="R3" i="4"/>
  <c r="R28" i="4"/>
  <c r="R14" i="4"/>
  <c r="R13" i="4"/>
  <c r="R4" i="4"/>
  <c r="R18" i="4"/>
  <c r="R9" i="4"/>
  <c r="R24" i="4"/>
  <c r="R8" i="4"/>
  <c r="R23" i="4"/>
  <c r="R27" i="4"/>
  <c r="R19" i="4"/>
  <c r="R2" i="4"/>
  <c r="R29" i="4"/>
  <c r="R22" i="4"/>
  <c r="R7" i="4"/>
  <c r="R17" i="4"/>
  <c r="S2" i="4" l="1"/>
  <c r="S14" i="4"/>
  <c r="S12" i="4"/>
  <c r="S13" i="4"/>
  <c r="S18" i="4"/>
  <c r="S24" i="4"/>
  <c r="S3" i="4"/>
  <c r="S23" i="4"/>
  <c r="S22" i="4"/>
  <c r="S7" i="4"/>
  <c r="S19" i="4"/>
  <c r="S9" i="4"/>
  <c r="S27" i="4"/>
  <c r="S8" i="4"/>
  <c r="S29" i="4"/>
  <c r="S17" i="4"/>
  <c r="S28" i="4"/>
  <c r="S4" i="4"/>
  <c r="U13" i="4" l="1"/>
  <c r="AA13" i="4" s="1"/>
  <c r="U14" i="4"/>
  <c r="AB14" i="4" s="1"/>
  <c r="U12" i="4"/>
  <c r="AB12" i="4" s="1"/>
  <c r="U8" i="4"/>
  <c r="W8" i="4" s="1"/>
  <c r="U23" i="4"/>
  <c r="X23" i="4" s="1"/>
  <c r="U24" i="4"/>
  <c r="Z24" i="4" s="1"/>
  <c r="U4" i="4"/>
  <c r="AA4" i="4" s="1"/>
  <c r="U28" i="4"/>
  <c r="W28" i="4" s="1"/>
  <c r="U27" i="4"/>
  <c r="X27" i="4" s="1"/>
  <c r="U3" i="4"/>
  <c r="W3" i="4" s="1"/>
  <c r="U2" i="4"/>
  <c r="Z2" i="4" s="1"/>
  <c r="U22" i="4"/>
  <c r="AA22" i="4" s="1"/>
  <c r="U7" i="4"/>
  <c r="AA7" i="4" s="1"/>
  <c r="U29" i="4"/>
  <c r="AA29" i="4" s="1"/>
  <c r="U9" i="4"/>
  <c r="X9" i="4" s="1"/>
  <c r="U19" i="4"/>
  <c r="U18" i="4"/>
  <c r="U17" i="4"/>
  <c r="E31" i="3"/>
  <c r="H26" i="3"/>
  <c r="I16" i="3"/>
  <c r="E13" i="3"/>
  <c r="H8" i="3"/>
  <c r="C12" i="3"/>
  <c r="G28" i="3"/>
  <c r="I18" i="3"/>
  <c r="C32" i="3"/>
  <c r="H17" i="3"/>
  <c r="H11" i="3"/>
  <c r="H33" i="3"/>
  <c r="E27" i="3"/>
  <c r="C7" i="3"/>
  <c r="G6" i="3"/>
  <c r="L18" i="15" l="1"/>
  <c r="L6" i="15"/>
  <c r="L3" i="15"/>
  <c r="L16" i="9"/>
  <c r="L12" i="9"/>
  <c r="L3" i="9"/>
  <c r="Y13" i="4"/>
  <c r="X13" i="4"/>
  <c r="W13" i="4"/>
  <c r="Z13" i="4"/>
  <c r="AB13" i="4"/>
  <c r="Z12" i="4"/>
  <c r="X14" i="4"/>
  <c r="W14" i="4"/>
  <c r="AB8" i="4"/>
  <c r="X8" i="4"/>
  <c r="Z14" i="4"/>
  <c r="Y8" i="4"/>
  <c r="AA14" i="4"/>
  <c r="X12" i="4"/>
  <c r="AA12" i="4"/>
  <c r="W12" i="4"/>
  <c r="Y14" i="4"/>
  <c r="Y12" i="4"/>
  <c r="Z8" i="4"/>
  <c r="AA8" i="4"/>
  <c r="Y22" i="4"/>
  <c r="W23" i="4"/>
  <c r="AB2" i="4"/>
  <c r="X2" i="4"/>
  <c r="Y2" i="4"/>
  <c r="Z23" i="4"/>
  <c r="AA2" i="4"/>
  <c r="AA23" i="4"/>
  <c r="AB23" i="4"/>
  <c r="Y23" i="4"/>
  <c r="W9" i="4"/>
  <c r="X24" i="4"/>
  <c r="AA24" i="4"/>
  <c r="Y27" i="4"/>
  <c r="W24" i="4"/>
  <c r="Y28" i="4"/>
  <c r="Z4" i="4"/>
  <c r="X4" i="4"/>
  <c r="W2" i="4"/>
  <c r="AB4" i="4"/>
  <c r="Y4" i="4"/>
  <c r="W29" i="4"/>
  <c r="AB28" i="4"/>
  <c r="AB24" i="4"/>
  <c r="W4" i="4"/>
  <c r="AB9" i="4"/>
  <c r="Y24" i="4"/>
  <c r="Z28" i="4"/>
  <c r="AA9" i="4"/>
  <c r="AB3" i="4"/>
  <c r="AB27" i="4"/>
  <c r="AA28" i="4"/>
  <c r="Y3" i="4"/>
  <c r="AA27" i="4"/>
  <c r="Z27" i="4"/>
  <c r="AA3" i="4"/>
  <c r="W27" i="4"/>
  <c r="Z9" i="4"/>
  <c r="Z3" i="4"/>
  <c r="X28" i="4"/>
  <c r="X3" i="4"/>
  <c r="W7" i="4"/>
  <c r="Y9" i="4"/>
  <c r="AB22" i="4"/>
  <c r="Y29" i="4"/>
  <c r="Y7" i="4"/>
  <c r="X22" i="4"/>
  <c r="AB29" i="4"/>
  <c r="AB7" i="4"/>
  <c r="Z7" i="4"/>
  <c r="Z29" i="4"/>
  <c r="X7" i="4"/>
  <c r="W22" i="4"/>
  <c r="X29" i="4"/>
  <c r="Z22" i="4"/>
  <c r="W17" i="4"/>
  <c r="X17" i="4"/>
  <c r="AA17" i="4"/>
  <c r="Y17" i="4"/>
  <c r="AB17" i="4"/>
  <c r="Z17" i="4"/>
  <c r="W19" i="4"/>
  <c r="X19" i="4"/>
  <c r="AA19" i="4"/>
  <c r="Y19" i="4"/>
  <c r="AB19" i="4"/>
  <c r="Z19" i="4"/>
  <c r="W18" i="4"/>
  <c r="X18" i="4"/>
  <c r="AA18" i="4"/>
  <c r="Y18" i="4"/>
  <c r="Z18" i="4"/>
  <c r="AB18" i="4"/>
  <c r="G33" i="3"/>
  <c r="E8" i="3"/>
  <c r="I22" i="3"/>
  <c r="G32" i="3"/>
  <c r="H18" i="3"/>
  <c r="G23" i="3"/>
  <c r="G31" i="3"/>
  <c r="I13" i="3"/>
  <c r="C18" i="3"/>
  <c r="G16" i="3"/>
  <c r="I32" i="3"/>
  <c r="E17" i="3"/>
  <c r="F22" i="3"/>
  <c r="G12" i="3"/>
  <c r="G11" i="3"/>
  <c r="G21" i="3"/>
  <c r="I21" i="3"/>
  <c r="H6" i="3"/>
  <c r="H27" i="3"/>
  <c r="I12" i="3"/>
  <c r="G13" i="3"/>
  <c r="H31" i="3"/>
  <c r="F11" i="3"/>
  <c r="H28" i="3"/>
  <c r="G26" i="3"/>
  <c r="E26" i="3"/>
  <c r="G8" i="3"/>
  <c r="I27" i="3"/>
  <c r="I11" i="3"/>
  <c r="F21" i="3"/>
  <c r="E28" i="3"/>
  <c r="G7" i="3"/>
  <c r="I33" i="3"/>
  <c r="H13" i="3"/>
  <c r="H32" i="3"/>
  <c r="G27" i="3"/>
  <c r="F17" i="3"/>
  <c r="C17" i="3"/>
  <c r="E16" i="3"/>
  <c r="E33" i="3"/>
  <c r="C11" i="3"/>
  <c r="E7" i="3"/>
  <c r="C26" i="3"/>
  <c r="C28" i="3"/>
  <c r="C8" i="3"/>
  <c r="F33" i="3"/>
  <c r="F8" i="3"/>
  <c r="C31" i="3"/>
  <c r="E32" i="3"/>
  <c r="I26" i="3"/>
  <c r="F6" i="3"/>
  <c r="E12" i="3"/>
  <c r="C22" i="3"/>
  <c r="E6" i="3"/>
  <c r="E22" i="3"/>
  <c r="C21" i="3"/>
  <c r="I28" i="3"/>
  <c r="H21" i="3"/>
  <c r="E18" i="3"/>
  <c r="I23" i="3"/>
  <c r="G18" i="3"/>
  <c r="F7" i="3"/>
  <c r="H23" i="3"/>
  <c r="I31" i="3"/>
  <c r="F12" i="3"/>
  <c r="F18" i="3"/>
  <c r="H22" i="3"/>
  <c r="H16" i="3"/>
  <c r="C13" i="3"/>
  <c r="C16" i="3"/>
  <c r="C6" i="3"/>
  <c r="I8" i="3"/>
  <c r="F16" i="3"/>
  <c r="F23" i="3"/>
  <c r="H12" i="3"/>
  <c r="C33" i="3"/>
  <c r="F27" i="3"/>
  <c r="F32" i="3"/>
  <c r="F28" i="3"/>
  <c r="I7" i="3"/>
  <c r="E23" i="3"/>
  <c r="G17" i="3"/>
  <c r="F31" i="3"/>
  <c r="F13" i="3"/>
  <c r="C27" i="3"/>
  <c r="I6" i="3"/>
  <c r="E21" i="3"/>
  <c r="H7" i="3"/>
  <c r="C23" i="3"/>
  <c r="G22" i="3"/>
  <c r="E11" i="3"/>
  <c r="I17" i="3"/>
  <c r="F26" i="3"/>
  <c r="Q17" i="7" l="1"/>
  <c r="AB20" i="7"/>
  <c r="L19" i="15"/>
  <c r="L17" i="15"/>
  <c r="L15" i="15"/>
  <c r="L16" i="15"/>
  <c r="L14" i="15"/>
  <c r="L13" i="15"/>
  <c r="L12" i="15"/>
  <c r="L11" i="15"/>
  <c r="L10" i="15"/>
  <c r="L9" i="15"/>
  <c r="L8" i="15"/>
  <c r="L7" i="15"/>
  <c r="L5" i="15"/>
  <c r="L4" i="15"/>
  <c r="L2" i="15"/>
  <c r="L24" i="9"/>
  <c r="L23" i="9"/>
  <c r="L22" i="9"/>
  <c r="AB24" i="7" s="1"/>
  <c r="L20" i="9"/>
  <c r="L19" i="9"/>
  <c r="L18" i="9"/>
  <c r="M11" i="7"/>
  <c r="A4" i="9" s="1"/>
  <c r="L15" i="9"/>
  <c r="L14" i="9"/>
  <c r="M10" i="7"/>
  <c r="A3" i="9" s="1"/>
  <c r="AB23" i="7"/>
  <c r="H43" i="13" s="1"/>
  <c r="Q16" i="7"/>
  <c r="C9" i="9" s="1"/>
  <c r="L11" i="9"/>
  <c r="L10" i="9"/>
  <c r="L8" i="9"/>
  <c r="L7" i="9"/>
  <c r="L6" i="9"/>
  <c r="L4" i="9"/>
  <c r="Q20" i="7"/>
  <c r="C13" i="9" s="1"/>
  <c r="M14" i="7"/>
  <c r="A7" i="9" s="1"/>
  <c r="AB11" i="7"/>
  <c r="H31" i="13" s="1"/>
  <c r="L2" i="9"/>
  <c r="K17" i="3"/>
  <c r="D17" i="3"/>
  <c r="J17" i="3"/>
  <c r="K12" i="3"/>
  <c r="K18" i="3"/>
  <c r="D18" i="3"/>
  <c r="J16" i="3"/>
  <c r="K16" i="3"/>
  <c r="D16" i="3"/>
  <c r="J18" i="3"/>
  <c r="J12" i="3"/>
  <c r="D12" i="3"/>
  <c r="J6" i="3"/>
  <c r="K6" i="3"/>
  <c r="D6" i="3"/>
  <c r="K27" i="3"/>
  <c r="D27" i="3"/>
  <c r="J27" i="3"/>
  <c r="K31" i="3"/>
  <c r="J28" i="3"/>
  <c r="J13" i="3"/>
  <c r="J8" i="3"/>
  <c r="D28" i="3"/>
  <c r="K28" i="3"/>
  <c r="D8" i="3"/>
  <c r="K8" i="3"/>
  <c r="J7" i="3"/>
  <c r="K13" i="3"/>
  <c r="D13" i="3"/>
  <c r="D31" i="3"/>
  <c r="J31" i="3"/>
  <c r="D7" i="3"/>
  <c r="K7" i="3"/>
  <c r="K32" i="3"/>
  <c r="D32" i="3"/>
  <c r="J32" i="3"/>
  <c r="J11" i="3"/>
  <c r="J33" i="3"/>
  <c r="K26" i="3"/>
  <c r="D26" i="3"/>
  <c r="K33" i="3"/>
  <c r="D33" i="3"/>
  <c r="K11" i="3"/>
  <c r="D11" i="3"/>
  <c r="J26" i="3"/>
  <c r="J21" i="3"/>
  <c r="J23" i="3"/>
  <c r="K23" i="3"/>
  <c r="D23" i="3"/>
  <c r="K21" i="3"/>
  <c r="D21" i="3"/>
  <c r="J22" i="3"/>
  <c r="K22" i="3"/>
  <c r="D22" i="3"/>
  <c r="M25" i="7" l="1"/>
  <c r="A18" i="9" s="1"/>
  <c r="AB18" i="7"/>
  <c r="H38" i="13" s="1"/>
  <c r="Q19" i="7"/>
  <c r="C12" i="9" s="1"/>
  <c r="Q13" i="7"/>
  <c r="C6" i="9" s="1"/>
  <c r="H44" i="13"/>
  <c r="Q18" i="7"/>
  <c r="C11" i="9" s="1"/>
  <c r="AB25" i="7"/>
  <c r="H45" i="13" s="1"/>
  <c r="M24" i="7"/>
  <c r="A17" i="9" s="1"/>
  <c r="AB19" i="7"/>
  <c r="H39" i="13" s="1"/>
  <c r="M23" i="7"/>
  <c r="A16" i="9" s="1"/>
  <c r="AB15" i="7"/>
  <c r="H35" i="13" s="1"/>
  <c r="AB8" i="7"/>
  <c r="H28" i="13" s="1"/>
  <c r="C10" i="9"/>
  <c r="H40" i="13"/>
  <c r="G36" i="13"/>
  <c r="C29" i="15" s="1"/>
  <c r="G40" i="13"/>
  <c r="C33" i="15" s="1"/>
  <c r="C30" i="13"/>
  <c r="A23" i="15" s="1"/>
  <c r="C34" i="13"/>
  <c r="A27" i="15" s="1"/>
  <c r="C31" i="13"/>
  <c r="A24" i="15" s="1"/>
  <c r="M13" i="7"/>
  <c r="A6" i="9" s="1"/>
  <c r="AB12" i="7"/>
  <c r="H32" i="13" s="1"/>
  <c r="Q25" i="7"/>
  <c r="C18" i="9" s="1"/>
  <c r="M19" i="7"/>
  <c r="A12" i="9" s="1"/>
  <c r="M12" i="7"/>
  <c r="A5" i="9" s="1"/>
  <c r="Q24" i="7"/>
  <c r="C17" i="9" s="1"/>
  <c r="AB13" i="7"/>
  <c r="H33" i="13" s="1"/>
  <c r="M18" i="7"/>
  <c r="A11" i="9" s="1"/>
  <c r="Q12" i="7"/>
  <c r="C5" i="9" s="1"/>
  <c r="M17" i="7"/>
  <c r="A10" i="9" s="1"/>
  <c r="AB10" i="7"/>
  <c r="H30" i="13" s="1"/>
  <c r="Q23" i="7"/>
  <c r="C16" i="9" s="1"/>
  <c r="Q11" i="7"/>
  <c r="C4" i="9" s="1"/>
  <c r="Q22" i="7"/>
  <c r="C15" i="9" s="1"/>
  <c r="M16" i="7"/>
  <c r="A9" i="9" s="1"/>
  <c r="AB9" i="7"/>
  <c r="H29" i="13" s="1"/>
  <c r="Q10" i="7"/>
  <c r="C3" i="9" s="1"/>
  <c r="AB14" i="7"/>
  <c r="H34" i="13" s="1"/>
  <c r="M22" i="7"/>
  <c r="A15" i="9" s="1"/>
  <c r="AB22" i="7"/>
  <c r="H42" i="13" s="1"/>
  <c r="M9" i="7"/>
  <c r="A2" i="9" s="1"/>
  <c r="Q15" i="7"/>
  <c r="C8" i="9" s="1"/>
  <c r="M15" i="7"/>
  <c r="A8" i="9" s="1"/>
  <c r="Q21" i="7"/>
  <c r="C14" i="9" s="1"/>
  <c r="AB17" i="7"/>
  <c r="H37" i="13" s="1"/>
  <c r="Q9" i="7"/>
  <c r="C2" i="9" s="1"/>
  <c r="M21" i="7"/>
  <c r="A14" i="9" s="1"/>
  <c r="M8" i="7"/>
  <c r="AB21" i="7"/>
  <c r="H41" i="13" s="1"/>
  <c r="Q14" i="7"/>
  <c r="C7" i="9" s="1"/>
  <c r="Q8" i="7"/>
  <c r="C1" i="9" s="1"/>
  <c r="AB16" i="7"/>
  <c r="H36" i="13" s="1"/>
  <c r="M20" i="7"/>
  <c r="A13" i="9" s="1"/>
  <c r="L17" i="3"/>
  <c r="L12" i="3"/>
  <c r="L16" i="3"/>
  <c r="L18" i="3"/>
  <c r="L6" i="3"/>
  <c r="L13" i="3"/>
  <c r="L32" i="3"/>
  <c r="L27" i="3"/>
  <c r="L8" i="3"/>
  <c r="L31" i="3"/>
  <c r="L28" i="3"/>
  <c r="L22" i="3"/>
  <c r="L7" i="3"/>
  <c r="L26" i="3"/>
  <c r="L21" i="3"/>
  <c r="L11" i="3"/>
  <c r="L33" i="3"/>
  <c r="L23" i="3"/>
  <c r="G37" i="13" l="1"/>
  <c r="C30" i="15" s="1"/>
  <c r="Q2" i="9"/>
  <c r="A1" i="9"/>
  <c r="Q3" i="9"/>
  <c r="P3" i="9"/>
  <c r="Q12" i="9"/>
  <c r="P12" i="9"/>
  <c r="Q16" i="9"/>
  <c r="P16" i="9"/>
  <c r="P2" i="9"/>
  <c r="P24" i="9"/>
  <c r="Q24" i="9"/>
  <c r="P23" i="9"/>
  <c r="Q23" i="9"/>
  <c r="P22" i="9"/>
  <c r="Q22" i="9"/>
  <c r="P20" i="9"/>
  <c r="Q20" i="9"/>
  <c r="P19" i="9"/>
  <c r="Q19" i="9"/>
  <c r="P18" i="9"/>
  <c r="Q18" i="9"/>
  <c r="P15" i="9"/>
  <c r="Q15" i="9"/>
  <c r="P14" i="9"/>
  <c r="Q14" i="9"/>
  <c r="P11" i="9"/>
  <c r="Q11" i="9"/>
  <c r="P10" i="9"/>
  <c r="Q10" i="9"/>
  <c r="P8" i="9"/>
  <c r="Q8" i="9"/>
  <c r="P7" i="9"/>
  <c r="Q7" i="9"/>
  <c r="P6" i="9"/>
  <c r="Q6" i="9"/>
  <c r="P4" i="9"/>
  <c r="Q4" i="9"/>
  <c r="C29" i="13"/>
  <c r="A22" i="15" s="1"/>
  <c r="C33" i="13"/>
  <c r="A26" i="15" s="1"/>
  <c r="G35" i="13"/>
  <c r="C28" i="15" s="1"/>
  <c r="G42" i="13"/>
  <c r="C35" i="15" s="1"/>
  <c r="G43" i="13"/>
  <c r="C36" i="15" s="1"/>
  <c r="G44" i="13"/>
  <c r="C37" i="15" s="1"/>
  <c r="G45" i="13"/>
  <c r="C38" i="15" s="1"/>
  <c r="G39" i="13"/>
  <c r="C32" i="15" s="1"/>
  <c r="G41" i="13"/>
  <c r="C34" i="15" s="1"/>
  <c r="G30" i="13"/>
  <c r="C23" i="15" s="1"/>
  <c r="G38" i="13"/>
  <c r="C31" i="15" s="1"/>
  <c r="G33" i="13"/>
  <c r="C26" i="15" s="1"/>
  <c r="G31" i="13"/>
  <c r="C24" i="15" s="1"/>
  <c r="G34" i="13"/>
  <c r="C27" i="15" s="1"/>
  <c r="G29" i="13"/>
  <c r="C22" i="15" s="1"/>
  <c r="G32" i="13"/>
  <c r="C25" i="15" s="1"/>
  <c r="G28" i="13"/>
  <c r="C43" i="13"/>
  <c r="A36" i="15" s="1"/>
  <c r="C44" i="13"/>
  <c r="A37" i="15" s="1"/>
  <c r="C37" i="13"/>
  <c r="A30" i="15" s="1"/>
  <c r="C32" i="13"/>
  <c r="A25" i="15" s="1"/>
  <c r="C35" i="13"/>
  <c r="A28" i="15" s="1"/>
  <c r="C42" i="13"/>
  <c r="A35" i="15" s="1"/>
  <c r="C36" i="13"/>
  <c r="A29" i="15" s="1"/>
  <c r="C39" i="13"/>
  <c r="A32" i="15" s="1"/>
  <c r="C41" i="13"/>
  <c r="A34" i="15" s="1"/>
  <c r="C38" i="13"/>
  <c r="A31" i="15" s="1"/>
  <c r="C40" i="13"/>
  <c r="A33" i="15" s="1"/>
  <c r="C45" i="13"/>
  <c r="A38" i="15" s="1"/>
  <c r="C28" i="13"/>
  <c r="C21" i="15" l="1"/>
  <c r="A21" i="15"/>
  <c r="M15" i="9"/>
  <c r="N18" i="9"/>
  <c r="O24" i="9"/>
  <c r="O3" i="9"/>
  <c r="N16" i="9"/>
  <c r="O18" i="9"/>
  <c r="M18" i="9"/>
  <c r="O23" i="9"/>
  <c r="O15" i="9"/>
  <c r="O10" i="9"/>
  <c r="N20" i="9"/>
  <c r="N24" i="9"/>
  <c r="N7" i="9"/>
  <c r="N3" i="9"/>
  <c r="N23" i="9"/>
  <c r="N19" i="9"/>
  <c r="O20" i="9"/>
  <c r="N15" i="9"/>
  <c r="N10" i="9"/>
  <c r="M6" i="9"/>
  <c r="O6" i="9"/>
  <c r="M10" i="9"/>
  <c r="N11" i="9"/>
  <c r="M19" i="9"/>
  <c r="M7" i="9"/>
  <c r="M16" i="9"/>
  <c r="O7" i="9"/>
  <c r="M3" i="9"/>
  <c r="M20" i="9"/>
  <c r="N6" i="9"/>
  <c r="O2" i="9"/>
  <c r="O12" i="9"/>
  <c r="M23" i="9"/>
  <c r="M24" i="9"/>
  <c r="O4" i="9"/>
  <c r="M11" i="9"/>
  <c r="O16" i="9"/>
  <c r="M22" i="9"/>
  <c r="O22" i="9"/>
  <c r="N22" i="9"/>
  <c r="O19" i="9"/>
  <c r="M14" i="9"/>
  <c r="M12" i="9"/>
  <c r="M8" i="9"/>
  <c r="M2" i="9"/>
  <c r="O11" i="9"/>
  <c r="O8" i="9"/>
  <c r="N4" i="9"/>
  <c r="O14" i="9"/>
  <c r="N2" i="9"/>
  <c r="M4" i="9"/>
  <c r="N8" i="9"/>
  <c r="N14" i="9"/>
  <c r="N12" i="9"/>
  <c r="R24" i="9" l="1"/>
  <c r="R19" i="9"/>
  <c r="R20" i="9"/>
  <c r="R10" i="9"/>
  <c r="R23" i="9"/>
  <c r="R11" i="9"/>
  <c r="R3" i="9"/>
  <c r="R6" i="9"/>
  <c r="R14" i="9"/>
  <c r="R16" i="9"/>
  <c r="R7" i="9"/>
  <c r="R18" i="9"/>
  <c r="R22" i="9"/>
  <c r="R8" i="9"/>
  <c r="R4" i="9"/>
  <c r="R12" i="9"/>
  <c r="R15" i="9"/>
  <c r="S22" i="9" l="1"/>
  <c r="S15" i="9"/>
  <c r="S18" i="9"/>
  <c r="S23" i="9"/>
  <c r="S12" i="9"/>
  <c r="S16" i="9"/>
  <c r="S24" i="9"/>
  <c r="S14" i="9"/>
  <c r="S8" i="9"/>
  <c r="S20" i="9"/>
  <c r="S10" i="9"/>
  <c r="S11" i="9"/>
  <c r="S7" i="9"/>
  <c r="S6" i="9"/>
  <c r="S19" i="9"/>
  <c r="U14" i="9" l="1"/>
  <c r="AB14" i="9" s="1"/>
  <c r="U22" i="9"/>
  <c r="Y22" i="9" s="1"/>
  <c r="U23" i="9"/>
  <c r="Z23" i="9" s="1"/>
  <c r="U18" i="9"/>
  <c r="X18" i="9" s="1"/>
  <c r="U15" i="9"/>
  <c r="Y15" i="9" s="1"/>
  <c r="U24" i="9"/>
  <c r="AA24" i="9" s="1"/>
  <c r="U19" i="9"/>
  <c r="AA19" i="9" s="1"/>
  <c r="U16" i="9"/>
  <c r="X16" i="9" s="1"/>
  <c r="U10" i="9"/>
  <c r="U12" i="9"/>
  <c r="U11" i="9"/>
  <c r="U20" i="9"/>
  <c r="U8" i="9"/>
  <c r="U6" i="9"/>
  <c r="U7" i="9"/>
  <c r="E26" i="8"/>
  <c r="F38" i="8"/>
  <c r="H25" i="8"/>
  <c r="G32" i="8"/>
  <c r="E37" i="8"/>
  <c r="G39" i="8"/>
  <c r="D31" i="8"/>
  <c r="D27" i="8"/>
  <c r="X23" i="9" l="1"/>
  <c r="Z14" i="9"/>
  <c r="Y14" i="9"/>
  <c r="W15" i="9"/>
  <c r="AA23" i="9"/>
  <c r="W23" i="9"/>
  <c r="AB23" i="9"/>
  <c r="Z22" i="9"/>
  <c r="AB22" i="9"/>
  <c r="W14" i="9"/>
  <c r="AB15" i="9"/>
  <c r="W22" i="9"/>
  <c r="AA14" i="9"/>
  <c r="X22" i="9"/>
  <c r="X14" i="9"/>
  <c r="AA22" i="9"/>
  <c r="Y23" i="9"/>
  <c r="AB18" i="9"/>
  <c r="W16" i="9"/>
  <c r="AB16" i="9"/>
  <c r="Z16" i="9"/>
  <c r="Z18" i="9"/>
  <c r="Y18" i="9"/>
  <c r="X15" i="9"/>
  <c r="AA18" i="9"/>
  <c r="AA16" i="9"/>
  <c r="W18" i="9"/>
  <c r="Y16" i="9"/>
  <c r="AA15" i="9"/>
  <c r="Y24" i="9"/>
  <c r="AB24" i="9"/>
  <c r="W24" i="9"/>
  <c r="Z15" i="9"/>
  <c r="X24" i="9"/>
  <c r="Z24" i="9"/>
  <c r="Y19" i="9"/>
  <c r="Z19" i="9"/>
  <c r="W19" i="9"/>
  <c r="AB19" i="9"/>
  <c r="X19" i="9"/>
  <c r="AA12" i="9"/>
  <c r="X12" i="9"/>
  <c r="W12" i="9"/>
  <c r="Y12" i="9"/>
  <c r="AB12" i="9"/>
  <c r="Z12" i="9"/>
  <c r="AA11" i="9"/>
  <c r="X11" i="9"/>
  <c r="AB11" i="9"/>
  <c r="W11" i="9"/>
  <c r="Z11" i="9"/>
  <c r="Y11" i="9"/>
  <c r="AA8" i="9"/>
  <c r="X8" i="9"/>
  <c r="AB8" i="9"/>
  <c r="Y8" i="9"/>
  <c r="Z8" i="9"/>
  <c r="W8" i="9"/>
  <c r="X20" i="9"/>
  <c r="AA20" i="9"/>
  <c r="Z20" i="9"/>
  <c r="W20" i="9"/>
  <c r="AB20" i="9"/>
  <c r="Y20" i="9"/>
  <c r="AA7" i="9"/>
  <c r="X7" i="9"/>
  <c r="AB7" i="9"/>
  <c r="W7" i="9"/>
  <c r="Y7" i="9"/>
  <c r="Z7" i="9"/>
  <c r="AA6" i="9"/>
  <c r="X6" i="9"/>
  <c r="AB6" i="9"/>
  <c r="Z6" i="9"/>
  <c r="Y6" i="9"/>
  <c r="W6" i="9"/>
  <c r="AA10" i="9"/>
  <c r="X10" i="9"/>
  <c r="W10" i="9"/>
  <c r="AB10" i="9"/>
  <c r="Y10" i="9"/>
  <c r="Z10" i="9"/>
  <c r="F15" i="8"/>
  <c r="F25" i="8"/>
  <c r="D19" i="8"/>
  <c r="G20" i="8"/>
  <c r="E39" i="8"/>
  <c r="F33" i="8"/>
  <c r="G19" i="8"/>
  <c r="D37" i="8"/>
  <c r="B32" i="8"/>
  <c r="D21" i="8"/>
  <c r="H26" i="8"/>
  <c r="D39" i="8"/>
  <c r="D26" i="8"/>
  <c r="F20" i="8"/>
  <c r="H32" i="8"/>
  <c r="E27" i="8"/>
  <c r="B31" i="8"/>
  <c r="H27" i="8"/>
  <c r="H37" i="8"/>
  <c r="B37" i="8"/>
  <c r="F21" i="8"/>
  <c r="D25" i="8"/>
  <c r="F37" i="8"/>
  <c r="B15" i="8"/>
  <c r="B38" i="8"/>
  <c r="B20" i="8"/>
  <c r="F19" i="8"/>
  <c r="G26" i="8"/>
  <c r="G27" i="8"/>
  <c r="B25" i="8"/>
  <c r="F13" i="8"/>
  <c r="F26" i="8"/>
  <c r="G14" i="8"/>
  <c r="F27" i="8"/>
  <c r="D14" i="8"/>
  <c r="H20" i="8"/>
  <c r="H31" i="8"/>
  <c r="F14" i="8"/>
  <c r="F31" i="8"/>
  <c r="G21" i="8"/>
  <c r="G31" i="8"/>
  <c r="E38" i="8"/>
  <c r="F39" i="8"/>
  <c r="H33" i="8"/>
  <c r="E13" i="8"/>
  <c r="H15" i="8"/>
  <c r="G38" i="8"/>
  <c r="B33" i="8"/>
  <c r="G25" i="8"/>
  <c r="E19" i="8"/>
  <c r="F32" i="8"/>
  <c r="E14" i="8"/>
  <c r="D38" i="8"/>
  <c r="H13" i="8"/>
  <c r="E31" i="8"/>
  <c r="D13" i="8"/>
  <c r="D15" i="8"/>
  <c r="B39" i="8"/>
  <c r="H38" i="8"/>
  <c r="E25" i="8"/>
  <c r="B19" i="8"/>
  <c r="B13" i="8"/>
  <c r="H21" i="8"/>
  <c r="G15" i="8"/>
  <c r="B27" i="8"/>
  <c r="B21" i="8"/>
  <c r="H14" i="8"/>
  <c r="B26" i="8"/>
  <c r="E32" i="8"/>
  <c r="D20" i="8"/>
  <c r="G33" i="8"/>
  <c r="B14" i="8"/>
  <c r="H39" i="8"/>
  <c r="D33" i="8"/>
  <c r="G13" i="8"/>
  <c r="G37" i="8"/>
  <c r="D32" i="8"/>
  <c r="E21" i="8"/>
  <c r="E20" i="8"/>
  <c r="E15" i="8"/>
  <c r="E33" i="8"/>
  <c r="H19" i="8"/>
  <c r="AB31" i="7" l="1"/>
  <c r="H51" i="13" s="1"/>
  <c r="AB29" i="7"/>
  <c r="H49" i="13" s="1"/>
  <c r="Q31" i="7"/>
  <c r="G51" i="13" s="1"/>
  <c r="C44" i="15" s="1"/>
  <c r="M31" i="7"/>
  <c r="C51" i="13" s="1"/>
  <c r="A44" i="15" s="1"/>
  <c r="Q30" i="7"/>
  <c r="M30" i="7"/>
  <c r="C50" i="13" s="1"/>
  <c r="A43" i="15" s="1"/>
  <c r="Q29" i="7"/>
  <c r="I38" i="8"/>
  <c r="I37" i="8"/>
  <c r="C25" i="8"/>
  <c r="J25" i="8"/>
  <c r="J37" i="8"/>
  <c r="C37" i="8"/>
  <c r="I25" i="8"/>
  <c r="C38" i="8"/>
  <c r="J38" i="8"/>
  <c r="J26" i="8"/>
  <c r="J31" i="8"/>
  <c r="C31" i="8"/>
  <c r="I27" i="8"/>
  <c r="I31" i="8"/>
  <c r="J27" i="8"/>
  <c r="C27" i="8"/>
  <c r="C39" i="8"/>
  <c r="J39" i="8"/>
  <c r="C26" i="8"/>
  <c r="I39" i="8"/>
  <c r="I26" i="8"/>
  <c r="J32" i="8"/>
  <c r="C32" i="8"/>
  <c r="I32" i="8"/>
  <c r="I33" i="8"/>
  <c r="J14" i="8"/>
  <c r="C14" i="8"/>
  <c r="J21" i="8"/>
  <c r="C21" i="8"/>
  <c r="J33" i="8"/>
  <c r="C33" i="8"/>
  <c r="I21" i="8"/>
  <c r="I19" i="8"/>
  <c r="I14" i="8"/>
  <c r="J13" i="8"/>
  <c r="C13" i="8"/>
  <c r="J20" i="8"/>
  <c r="C20" i="8"/>
  <c r="I15" i="8"/>
  <c r="I20" i="8"/>
  <c r="I13" i="8"/>
  <c r="J19" i="8"/>
  <c r="C19" i="8"/>
  <c r="J15" i="8"/>
  <c r="C15" i="8"/>
  <c r="G50" i="13" l="1"/>
  <c r="C43" i="15" s="1"/>
  <c r="Q35" i="7"/>
  <c r="G55" i="13" s="1"/>
  <c r="C48" i="15" s="1"/>
  <c r="G49" i="13"/>
  <c r="C42" i="15" s="1"/>
  <c r="M35" i="7"/>
  <c r="C55" i="13" s="1"/>
  <c r="A48" i="15" s="1"/>
  <c r="K37" i="8"/>
  <c r="K25" i="8"/>
  <c r="K39" i="8"/>
  <c r="K38" i="8"/>
  <c r="K31" i="8"/>
  <c r="K26" i="8"/>
  <c r="K27" i="8"/>
  <c r="K32" i="8"/>
  <c r="K19" i="8"/>
  <c r="K20" i="8"/>
  <c r="K33" i="8"/>
  <c r="K21" i="8"/>
  <c r="K14" i="8"/>
  <c r="K13" i="8"/>
  <c r="K15" i="8"/>
  <c r="R2" i="9" l="1"/>
  <c r="S2" i="9" l="1"/>
  <c r="S4" i="9"/>
  <c r="S3" i="9"/>
  <c r="U2" i="9" l="1"/>
  <c r="W2" i="9" s="1"/>
  <c r="U4" i="9"/>
  <c r="X4" i="9" s="1"/>
  <c r="U3" i="9"/>
  <c r="AA3" i="9" s="1"/>
  <c r="B7" i="8"/>
  <c r="D9" i="8"/>
  <c r="G8" i="8"/>
  <c r="W4" i="9" l="1"/>
  <c r="Y4" i="9"/>
  <c r="AA4" i="9"/>
  <c r="Z4" i="9"/>
  <c r="AB4" i="9"/>
  <c r="Y2" i="9"/>
  <c r="AA2" i="9"/>
  <c r="AB2" i="9"/>
  <c r="Z2" i="9"/>
  <c r="X2" i="9"/>
  <c r="Y3" i="9"/>
  <c r="X3" i="9"/>
  <c r="W3" i="9"/>
  <c r="Z3" i="9"/>
  <c r="AB3" i="9"/>
  <c r="M29" i="7"/>
  <c r="C49" i="13" s="1"/>
  <c r="B9" i="8"/>
  <c r="F7" i="8"/>
  <c r="F8" i="8"/>
  <c r="B8" i="8"/>
  <c r="G7" i="8"/>
  <c r="G9" i="8"/>
  <c r="D7" i="8"/>
  <c r="E7" i="8"/>
  <c r="H9" i="8"/>
  <c r="E9" i="8"/>
  <c r="E8" i="8"/>
  <c r="H8" i="8"/>
  <c r="F9" i="8"/>
  <c r="H7" i="8"/>
  <c r="D8" i="8"/>
  <c r="I9" i="8" l="1"/>
  <c r="C9" i="8"/>
  <c r="J9" i="8"/>
  <c r="I7" i="8"/>
  <c r="C7" i="8"/>
  <c r="J7" i="8"/>
  <c r="AB30" i="7"/>
  <c r="H50" i="13" s="1"/>
  <c r="J8" i="8"/>
  <c r="C8" i="8"/>
  <c r="I8" i="8"/>
  <c r="Q2" i="15"/>
  <c r="Q3" i="15"/>
  <c r="Q6" i="15"/>
  <c r="Q18" i="15"/>
  <c r="Q4" i="15"/>
  <c r="Q5" i="15"/>
  <c r="Q7" i="15"/>
  <c r="Q8" i="15"/>
  <c r="Q9" i="15"/>
  <c r="Q10" i="15"/>
  <c r="Q11" i="15"/>
  <c r="Q12" i="15"/>
  <c r="Q13" i="15"/>
  <c r="Q14" i="15"/>
  <c r="Q16" i="15"/>
  <c r="Q15" i="15"/>
  <c r="Q17" i="15"/>
  <c r="Q19" i="15"/>
  <c r="P3" i="15"/>
  <c r="P6" i="15"/>
  <c r="P18" i="15"/>
  <c r="P4" i="15"/>
  <c r="P5" i="15"/>
  <c r="P7" i="15"/>
  <c r="P8" i="15"/>
  <c r="P9" i="15"/>
  <c r="P10" i="15"/>
  <c r="P11" i="15"/>
  <c r="P12" i="15"/>
  <c r="P13" i="15"/>
  <c r="P14" i="15"/>
  <c r="P16" i="15"/>
  <c r="P15" i="15"/>
  <c r="P17" i="15"/>
  <c r="P19" i="15"/>
  <c r="P2" i="15"/>
  <c r="A42" i="15"/>
  <c r="K9" i="8" l="1"/>
  <c r="K7" i="8"/>
  <c r="K8" i="8"/>
  <c r="P20" i="15"/>
  <c r="O2" i="15"/>
  <c r="N2" i="15"/>
  <c r="N3" i="15"/>
  <c r="N6" i="15"/>
  <c r="N18" i="15"/>
  <c r="N4" i="15"/>
  <c r="N5" i="15"/>
  <c r="N7" i="15"/>
  <c r="N8" i="15"/>
  <c r="N9" i="15"/>
  <c r="N10" i="15"/>
  <c r="N11" i="15"/>
  <c r="N12" i="15"/>
  <c r="N13" i="15"/>
  <c r="N14" i="15"/>
  <c r="N16" i="15"/>
  <c r="N15" i="15"/>
  <c r="N17" i="15"/>
  <c r="N19" i="15"/>
  <c r="M2" i="15"/>
  <c r="M3" i="15"/>
  <c r="M6" i="15"/>
  <c r="M18" i="15"/>
  <c r="M4" i="15"/>
  <c r="M5" i="15"/>
  <c r="M7" i="15"/>
  <c r="M8" i="15"/>
  <c r="M9" i="15"/>
  <c r="M10" i="15"/>
  <c r="M11" i="15"/>
  <c r="M12" i="15"/>
  <c r="M13" i="15"/>
  <c r="M14" i="15"/>
  <c r="M16" i="15"/>
  <c r="M15" i="15"/>
  <c r="M17" i="15"/>
  <c r="M19" i="15"/>
  <c r="O3" i="15"/>
  <c r="O6" i="15"/>
  <c r="O18" i="15"/>
  <c r="O4" i="15"/>
  <c r="O5" i="15"/>
  <c r="O7" i="15"/>
  <c r="O8" i="15"/>
  <c r="O9" i="15"/>
  <c r="O10" i="15"/>
  <c r="O11" i="15"/>
  <c r="O12" i="15"/>
  <c r="O13" i="15"/>
  <c r="O14" i="15"/>
  <c r="O16" i="15"/>
  <c r="O15" i="15"/>
  <c r="O17" i="15"/>
  <c r="O19" i="15"/>
  <c r="R11" i="15" l="1"/>
  <c r="R7" i="15"/>
  <c r="R6" i="15"/>
  <c r="R15" i="15"/>
  <c r="R12" i="15"/>
  <c r="R8" i="15"/>
  <c r="R18" i="15"/>
  <c r="R16" i="15"/>
  <c r="R17" i="15"/>
  <c r="R13" i="15"/>
  <c r="R9" i="15"/>
  <c r="R4" i="15"/>
  <c r="R19" i="15"/>
  <c r="R14" i="15"/>
  <c r="R10" i="15"/>
  <c r="R5" i="15"/>
  <c r="R3" i="15"/>
  <c r="Q20" i="15"/>
  <c r="R2" i="15"/>
  <c r="S10" i="15" l="1"/>
  <c r="S13" i="15"/>
  <c r="S3" i="15"/>
  <c r="S5" i="15"/>
  <c r="S7" i="15"/>
  <c r="S11" i="15"/>
  <c r="S16" i="15"/>
  <c r="S2" i="15"/>
  <c r="S14" i="15"/>
  <c r="S6" i="15"/>
  <c r="S18" i="15"/>
  <c r="S8" i="15"/>
  <c r="S12" i="15"/>
  <c r="S15" i="15"/>
  <c r="S19" i="15"/>
  <c r="S4" i="15"/>
  <c r="S9" i="15"/>
  <c r="S17" i="15"/>
  <c r="U6" i="15" l="1"/>
  <c r="AB6" i="15" s="1"/>
  <c r="U19" i="15"/>
  <c r="X19" i="15" s="1"/>
  <c r="U4" i="15"/>
  <c r="Z4" i="15" s="1"/>
  <c r="U8" i="15"/>
  <c r="AB8" i="15" s="1"/>
  <c r="U16" i="15"/>
  <c r="AB16" i="15" s="1"/>
  <c r="U12" i="15"/>
  <c r="AA12" i="15" s="1"/>
  <c r="U15" i="15"/>
  <c r="AB15" i="15" s="1"/>
  <c r="U11" i="15"/>
  <c r="AB11" i="15" s="1"/>
  <c r="U14" i="15"/>
  <c r="AA14" i="15" s="1"/>
  <c r="U18" i="15"/>
  <c r="W18" i="15" s="1"/>
  <c r="U3" i="15"/>
  <c r="X3" i="15" s="1"/>
  <c r="U17" i="15"/>
  <c r="AA17" i="15" s="1"/>
  <c r="U9" i="15"/>
  <c r="AB9" i="15" s="1"/>
  <c r="U2" i="15"/>
  <c r="Y2" i="15" s="1"/>
  <c r="U7" i="15"/>
  <c r="AB7" i="15" s="1"/>
  <c r="U10" i="15"/>
  <c r="Z10" i="15" s="1"/>
  <c r="U13" i="15"/>
  <c r="X13" i="15" s="1"/>
  <c r="U5" i="15"/>
  <c r="X5" i="15" s="1"/>
  <c r="D18" i="16"/>
  <c r="D10" i="16"/>
  <c r="H20" i="16"/>
  <c r="H14" i="16"/>
  <c r="G17" i="16"/>
  <c r="G19" i="16"/>
  <c r="E7" i="16"/>
  <c r="D24" i="16"/>
  <c r="H11" i="16"/>
  <c r="H21" i="16"/>
  <c r="B23" i="16"/>
  <c r="F9" i="16"/>
  <c r="D8" i="16"/>
  <c r="H12" i="16"/>
  <c r="H13" i="16"/>
  <c r="H16" i="16"/>
  <c r="G22" i="16"/>
  <c r="F15" i="16"/>
  <c r="Y6" i="15" l="1"/>
  <c r="X6" i="15"/>
  <c r="AB19" i="15"/>
  <c r="Z6" i="15"/>
  <c r="AA19" i="15"/>
  <c r="Z19" i="15"/>
  <c r="W6" i="15"/>
  <c r="W19" i="15"/>
  <c r="AB12" i="15"/>
  <c r="Y19" i="15"/>
  <c r="AA6" i="15"/>
  <c r="Y12" i="15"/>
  <c r="AA4" i="15"/>
  <c r="W8" i="15"/>
  <c r="AB4" i="15"/>
  <c r="W4" i="15"/>
  <c r="X4" i="15"/>
  <c r="Y4" i="15"/>
  <c r="AB3" i="15"/>
  <c r="X15" i="15"/>
  <c r="X8" i="15"/>
  <c r="AA10" i="15"/>
  <c r="Y8" i="15"/>
  <c r="Z8" i="15"/>
  <c r="Z17" i="15"/>
  <c r="AA8" i="15"/>
  <c r="Z7" i="15"/>
  <c r="X11" i="15"/>
  <c r="X17" i="15"/>
  <c r="Y16" i="15"/>
  <c r="Y13" i="15"/>
  <c r="Y9" i="15"/>
  <c r="Y14" i="15"/>
  <c r="Z14" i="15"/>
  <c r="AA9" i="15"/>
  <c r="W14" i="15"/>
  <c r="X16" i="15"/>
  <c r="AA13" i="15"/>
  <c r="AB13" i="15"/>
  <c r="Z9" i="15"/>
  <c r="AB14" i="15"/>
  <c r="Z16" i="15"/>
  <c r="Z13" i="15"/>
  <c r="X9" i="15"/>
  <c r="X14" i="15"/>
  <c r="W16" i="15"/>
  <c r="W13" i="15"/>
  <c r="X12" i="15"/>
  <c r="Z12" i="15"/>
  <c r="W9" i="15"/>
  <c r="Y5" i="15"/>
  <c r="AA16" i="15"/>
  <c r="Z2" i="15"/>
  <c r="X18" i="15"/>
  <c r="W3" i="15"/>
  <c r="W7" i="15"/>
  <c r="W15" i="15"/>
  <c r="AA3" i="15"/>
  <c r="Z15" i="15"/>
  <c r="Y3" i="15"/>
  <c r="X7" i="15"/>
  <c r="AA15" i="15"/>
  <c r="W17" i="15"/>
  <c r="Y17" i="15"/>
  <c r="W11" i="15"/>
  <c r="Y11" i="15"/>
  <c r="W10" i="15"/>
  <c r="Y7" i="15"/>
  <c r="AA7" i="15"/>
  <c r="AA11" i="15"/>
  <c r="Y10" i="15"/>
  <c r="X10" i="15"/>
  <c r="AB17" i="15"/>
  <c r="Z3" i="15"/>
  <c r="W12" i="15"/>
  <c r="AA18" i="15"/>
  <c r="AA5" i="15"/>
  <c r="Z11" i="15"/>
  <c r="AB10" i="15"/>
  <c r="Y15" i="15"/>
  <c r="AB18" i="15"/>
  <c r="Y18" i="15"/>
  <c r="W5" i="15"/>
  <c r="AB5" i="15"/>
  <c r="AA2" i="15"/>
  <c r="Z18" i="15"/>
  <c r="Z5" i="15"/>
  <c r="W2" i="15"/>
  <c r="AB2" i="15"/>
  <c r="X2" i="15"/>
  <c r="H17" i="16"/>
  <c r="D12" i="16"/>
  <c r="G13" i="16"/>
  <c r="D11" i="16"/>
  <c r="B20" i="16"/>
  <c r="D19" i="16"/>
  <c r="E24" i="16"/>
  <c r="H23" i="16"/>
  <c r="F21" i="16"/>
  <c r="B21" i="16"/>
  <c r="D13" i="16"/>
  <c r="D23" i="16"/>
  <c r="G12" i="16"/>
  <c r="E21" i="16"/>
  <c r="H8" i="16"/>
  <c r="E16" i="16"/>
  <c r="E19" i="16"/>
  <c r="F19" i="16"/>
  <c r="D22" i="16"/>
  <c r="G20" i="16"/>
  <c r="D9" i="16"/>
  <c r="F8" i="16"/>
  <c r="E18" i="16"/>
  <c r="G7" i="16"/>
  <c r="E13" i="16"/>
  <c r="H15" i="16"/>
  <c r="B17" i="16"/>
  <c r="F18" i="16"/>
  <c r="H22" i="16"/>
  <c r="F13" i="16"/>
  <c r="D15" i="16"/>
  <c r="G15" i="16"/>
  <c r="F22" i="16"/>
  <c r="G8" i="16"/>
  <c r="F23" i="16"/>
  <c r="B14" i="16"/>
  <c r="E9" i="16"/>
  <c r="G24" i="16"/>
  <c r="B13" i="16"/>
  <c r="E11" i="16"/>
  <c r="G9" i="16"/>
  <c r="F17" i="16"/>
  <c r="D7" i="16"/>
  <c r="E23" i="16"/>
  <c r="G14" i="16"/>
  <c r="H7" i="16"/>
  <c r="D21" i="16"/>
  <c r="G16" i="16"/>
  <c r="B10" i="16"/>
  <c r="B22" i="16"/>
  <c r="H19" i="16"/>
  <c r="H24" i="16"/>
  <c r="F16" i="16"/>
  <c r="E15" i="16"/>
  <c r="D20" i="16"/>
  <c r="B18" i="16"/>
  <c r="F24" i="16"/>
  <c r="G10" i="16"/>
  <c r="B16" i="16"/>
  <c r="G18" i="16"/>
  <c r="F7" i="16"/>
  <c r="E22" i="16"/>
  <c r="E20" i="16"/>
  <c r="B11" i="16"/>
  <c r="H9" i="16"/>
  <c r="F12" i="16"/>
  <c r="E10" i="16"/>
  <c r="F20" i="16"/>
  <c r="F10" i="16"/>
  <c r="B24" i="16"/>
  <c r="B9" i="16"/>
  <c r="E14" i="16"/>
  <c r="F14" i="16"/>
  <c r="D17" i="16"/>
  <c r="B12" i="16"/>
  <c r="E8" i="16"/>
  <c r="G23" i="16"/>
  <c r="B7" i="16"/>
  <c r="G11" i="16"/>
  <c r="H18" i="16"/>
  <c r="B8" i="16"/>
  <c r="B15" i="16"/>
  <c r="F11" i="16"/>
  <c r="E17" i="16"/>
  <c r="D16" i="16"/>
  <c r="B19" i="16"/>
  <c r="D14" i="16"/>
  <c r="G21" i="16"/>
  <c r="E12" i="16"/>
  <c r="H10" i="16"/>
  <c r="J11" i="16" l="1"/>
  <c r="C11" i="16"/>
  <c r="I24" i="16"/>
  <c r="J24" i="16"/>
  <c r="C24" i="16"/>
  <c r="I17" i="16"/>
  <c r="I11" i="16"/>
  <c r="I9" i="16"/>
  <c r="C9" i="16"/>
  <c r="J9" i="16"/>
  <c r="I13" i="16"/>
  <c r="C13" i="16"/>
  <c r="J13" i="16"/>
  <c r="J18" i="16"/>
  <c r="J19" i="16"/>
  <c r="C19" i="16"/>
  <c r="I19" i="16"/>
  <c r="J21" i="16"/>
  <c r="C21" i="16"/>
  <c r="I18" i="16"/>
  <c r="J14" i="16"/>
  <c r="C14" i="16"/>
  <c r="C18" i="16"/>
  <c r="I14" i="16"/>
  <c r="J10" i="16"/>
  <c r="I21" i="16"/>
  <c r="C17" i="16"/>
  <c r="J17" i="16"/>
  <c r="I8" i="16"/>
  <c r="J8" i="16"/>
  <c r="I20" i="16"/>
  <c r="C8" i="16"/>
  <c r="I16" i="16"/>
  <c r="C16" i="16"/>
  <c r="J16" i="16"/>
  <c r="I22" i="16"/>
  <c r="I12" i="16"/>
  <c r="I15" i="16"/>
  <c r="J20" i="16"/>
  <c r="C20" i="16"/>
  <c r="C15" i="16"/>
  <c r="J15" i="16"/>
  <c r="C12" i="16"/>
  <c r="J12" i="16"/>
  <c r="C22" i="16"/>
  <c r="J22" i="16"/>
  <c r="I10" i="16"/>
  <c r="C7" i="16"/>
  <c r="J7" i="16"/>
  <c r="J23" i="16"/>
  <c r="C23" i="16"/>
  <c r="C10" i="16"/>
  <c r="I7" i="16"/>
  <c r="I23" i="16"/>
  <c r="K11" i="16" l="1"/>
  <c r="K24" i="16"/>
  <c r="K9" i="16"/>
  <c r="K17" i="16"/>
  <c r="K19" i="16"/>
  <c r="K13" i="16"/>
  <c r="K18" i="16"/>
  <c r="K10" i="16"/>
  <c r="K14" i="16"/>
  <c r="K21" i="16"/>
  <c r="K7" i="16"/>
  <c r="K8" i="16"/>
  <c r="K16" i="16"/>
  <c r="K22" i="16"/>
  <c r="K15" i="16"/>
  <c r="K23" i="16"/>
  <c r="K12" i="16"/>
  <c r="K20" i="16"/>
</calcChain>
</file>

<file path=xl/sharedStrings.xml><?xml version="1.0" encoding="utf-8"?>
<sst xmlns="http://schemas.openxmlformats.org/spreadsheetml/2006/main" count="556" uniqueCount="143">
  <si>
    <t>A</t>
  </si>
  <si>
    <t>B</t>
  </si>
  <si>
    <t>C</t>
  </si>
  <si>
    <t>D</t>
  </si>
  <si>
    <t>E</t>
  </si>
  <si>
    <t>DATA:</t>
  </si>
  <si>
    <t>ROD</t>
  </si>
  <si>
    <t>M</t>
  </si>
  <si>
    <t>ARTILHEIROS</t>
  </si>
  <si>
    <t>JOGOS</t>
  </si>
  <si>
    <t>x</t>
  </si>
  <si>
    <t>CLASSIFICAÇÃO FINAL DA PRIMEIRA FASE</t>
  </si>
  <si>
    <t>CLUBES</t>
  </si>
  <si>
    <t>J</t>
  </si>
  <si>
    <t>V</t>
  </si>
  <si>
    <t>GF</t>
  </si>
  <si>
    <t>GC</t>
  </si>
  <si>
    <t>SG</t>
  </si>
  <si>
    <t>PG</t>
  </si>
  <si>
    <t>Aprov.</t>
  </si>
  <si>
    <t>1º</t>
  </si>
  <si>
    <t>2º</t>
  </si>
  <si>
    <t>3º</t>
  </si>
  <si>
    <t>F</t>
  </si>
  <si>
    <t>G</t>
  </si>
  <si>
    <t>CF</t>
  </si>
  <si>
    <t>GP</t>
  </si>
  <si>
    <t>L</t>
  </si>
  <si>
    <t>N</t>
  </si>
  <si>
    <t>O</t>
  </si>
  <si>
    <t>P</t>
  </si>
  <si>
    <t>Q</t>
  </si>
  <si>
    <t>H</t>
  </si>
  <si>
    <t>I</t>
  </si>
  <si>
    <t>GRUPO</t>
  </si>
  <si>
    <t>ÁRBITROS</t>
  </si>
  <si>
    <t>CLASSIFICAÇÃO FINAL DA SEGUNDA FASE</t>
  </si>
  <si>
    <t>1º A</t>
  </si>
  <si>
    <t>1º F</t>
  </si>
  <si>
    <t>1º mel. 2º</t>
  </si>
  <si>
    <t>1º B</t>
  </si>
  <si>
    <t>1º E</t>
  </si>
  <si>
    <t>1º C</t>
  </si>
  <si>
    <t>1º D</t>
  </si>
  <si>
    <t>2º mel. 2º</t>
  </si>
  <si>
    <t>1º G</t>
  </si>
  <si>
    <t>Alcides</t>
  </si>
  <si>
    <t>Pimentel</t>
  </si>
  <si>
    <t>Digão</t>
  </si>
  <si>
    <t>K</t>
  </si>
  <si>
    <t>GRUPOS DA SEGUNDA FASE</t>
  </si>
  <si>
    <t>3º mel. 2º</t>
  </si>
  <si>
    <t>4º mel. 2º</t>
  </si>
  <si>
    <t>5º mel. 2º</t>
  </si>
  <si>
    <t>SELEÇÕES</t>
  </si>
  <si>
    <t>FEDERAÇÃO DE FUTEBOL DE MESA DO DISTRITO FEDERAL</t>
  </si>
  <si>
    <t>Tabela da Primeira Fase</t>
  </si>
  <si>
    <t>Tabela da Segunda Fase</t>
  </si>
  <si>
    <t>TIMES</t>
  </si>
  <si>
    <t>1A</t>
  </si>
  <si>
    <t>1B</t>
  </si>
  <si>
    <t>1C</t>
  </si>
  <si>
    <t>1D</t>
  </si>
  <si>
    <t>3A</t>
  </si>
  <si>
    <t>3B</t>
  </si>
  <si>
    <t>2B</t>
  </si>
  <si>
    <t>2A</t>
  </si>
  <si>
    <t>1F</t>
  </si>
  <si>
    <t>1E</t>
  </si>
  <si>
    <t>3D</t>
  </si>
  <si>
    <t>3C</t>
  </si>
  <si>
    <t>2C</t>
  </si>
  <si>
    <t>2D</t>
  </si>
  <si>
    <t>2E</t>
  </si>
  <si>
    <t>2F</t>
  </si>
  <si>
    <t>3E</t>
  </si>
  <si>
    <t>3F</t>
  </si>
  <si>
    <t xml:space="preserve">  </t>
  </si>
  <si>
    <t>Magno</t>
  </si>
  <si>
    <t>Jean</t>
  </si>
  <si>
    <t>Simplício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</si>
  <si>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</si>
  <si>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</si>
  <si>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</si>
  <si>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</si>
  <si>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</si>
  <si>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</si>
  <si>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</si>
  <si>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</si>
  <si>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</si>
  <si>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</si>
  <si>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</si>
  <si>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</si>
  <si>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</si>
  <si>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</si>
  <si>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</si>
  <si>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BRASILEIRÃO 2024</t>
  </si>
  <si>
    <t>09.03.2024</t>
  </si>
  <si>
    <t>FLUMINENSE - Sim</t>
  </si>
  <si>
    <t>VASCO DA GAMA - Pim</t>
  </si>
  <si>
    <t>William Moreira</t>
  </si>
  <si>
    <t>Malcher</t>
  </si>
  <si>
    <t>Luiz Cláudio</t>
  </si>
  <si>
    <t>Amauri</t>
  </si>
  <si>
    <t>André Brandão</t>
  </si>
  <si>
    <t>Rodrigo Galo</t>
  </si>
  <si>
    <t>Leo Caruso</t>
  </si>
  <si>
    <t>Rodrigo Guimarães</t>
  </si>
  <si>
    <t>Toninho</t>
  </si>
  <si>
    <t>Felipe</t>
  </si>
  <si>
    <t>OURO</t>
  </si>
  <si>
    <t>PRATA</t>
  </si>
  <si>
    <t>SEMIFINAIS BRASILEIRÃO  e FINAL SÉRIE PRATA</t>
  </si>
  <si>
    <t>FINAL BRASILEIRÃO</t>
  </si>
  <si>
    <t>Vasques</t>
  </si>
  <si>
    <t>TABELÃO</t>
  </si>
  <si>
    <t>FLAMENGO - Vas</t>
  </si>
  <si>
    <t>Marcelo Silva</t>
  </si>
  <si>
    <t>CLASSIFICAÇÃO FINAL</t>
  </si>
  <si>
    <t>PR</t>
  </si>
  <si>
    <t>*</t>
  </si>
  <si>
    <t>Não está refilado à FBFM</t>
  </si>
  <si>
    <t>LIBERTADORES 2024</t>
  </si>
  <si>
    <t>20.04.2024</t>
  </si>
  <si>
    <t>SEMIFINAIS DA LIBERTADORES E FINAL DA SULAMERICANA</t>
  </si>
  <si>
    <t>FINAL LIBERTADORES</t>
  </si>
  <si>
    <t>Quarto</t>
  </si>
  <si>
    <t>ATLÉTICO MG - RoB</t>
  </si>
  <si>
    <t>BOLIVAR BOL - AnB</t>
  </si>
  <si>
    <t>COLO COLO CHI - Mal</t>
  </si>
  <si>
    <t>NACIONAL URU - Ton</t>
  </si>
  <si>
    <t>BOTAFOGO - JoR</t>
  </si>
  <si>
    <t>NÁUTICO - Jea</t>
  </si>
  <si>
    <t>GRÊMIO - MaF</t>
  </si>
  <si>
    <t>THE STRONGEST BOL - Jun</t>
  </si>
  <si>
    <t>BOCA JUNIORS ARG - Aéc</t>
  </si>
  <si>
    <t>INDEPENDIENTE ARG - Mar</t>
  </si>
  <si>
    <t>INTERNACIONAL - MaS</t>
  </si>
  <si>
    <t>RACING ARG - RoG</t>
  </si>
  <si>
    <t>CRUZEIRO - PC</t>
  </si>
  <si>
    <t>PALMEIRAS - Alc</t>
  </si>
  <si>
    <t>OLIMPIA PAR - Ama</t>
  </si>
  <si>
    <t>Sorteio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</si>
</sst>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4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2"/>
      <color indexed="9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14"/>
      <color indexed="10"/>
      <name val="Arial"/>
      <family val="2"/>
    </font>
    <font>
      <b/>
      <sz val="9"/>
      <color indexed="9"/>
      <name val="Arial"/>
      <family val="2"/>
    </font>
    <font>
      <b/>
      <sz val="9"/>
      <color indexed="9"/>
      <name val="Verdana"/>
      <family val="2"/>
    </font>
    <font>
      <b/>
      <sz val="16"/>
      <name val="Arial"/>
      <family val="2"/>
    </font>
    <font>
      <b/>
      <sz val="36"/>
      <name val="Arial"/>
      <family val="2"/>
    </font>
    <font>
      <b/>
      <sz val="26"/>
      <name val="Arial"/>
      <family val="2"/>
    </font>
    <font>
      <b/>
      <sz val="10"/>
      <color indexed="10"/>
      <name val="Arial"/>
      <family val="2"/>
    </font>
    <font>
      <sz val="9"/>
      <color indexed="10"/>
      <name val="Arial"/>
      <family val="2"/>
    </font>
    <font>
      <b/>
      <sz val="9"/>
      <name val="Verdana"/>
      <family val="2"/>
    </font>
    <font>
      <b/>
      <sz val="9"/>
      <color indexed="10"/>
      <name val="Arial"/>
      <family val="2"/>
    </font>
    <font>
      <b/>
      <sz val="9"/>
      <color rgb="FFFF0000"/>
      <name val="Arial"/>
      <family val="2"/>
    </font>
    <font>
      <b/>
      <sz val="9"/>
      <color theme="1"/>
      <name val="Arial"/>
      <family val="2"/>
    </font>
    <font>
      <b/>
      <i/>
      <sz val="28"/>
      <color rgb="FF00B050"/>
      <name val="Arial"/>
      <family val="2"/>
    </font>
    <font>
      <b/>
      <sz val="9"/>
      <color theme="0"/>
      <name val="Arial"/>
      <family val="2"/>
    </font>
    <font>
      <b/>
      <sz val="14"/>
      <color theme="0"/>
      <name val="Arial"/>
      <family val="2"/>
    </font>
    <font>
      <b/>
      <i/>
      <sz val="26"/>
      <color rgb="FF0070C0"/>
      <name val="Arial"/>
      <family val="2"/>
    </font>
    <font>
      <sz val="9"/>
      <color rgb="FFFF0000"/>
      <name val="Arial"/>
      <family val="2"/>
    </font>
    <font>
      <b/>
      <sz val="10"/>
      <color rgb="FFFF0000"/>
      <name val="Arial"/>
      <family val="2"/>
    </font>
    <font>
      <b/>
      <sz val="48"/>
      <color rgb="FF002060"/>
      <name val="Arial"/>
      <family val="2"/>
    </font>
    <font>
      <b/>
      <sz val="48"/>
      <color theme="6" tint="-0.499984740745262"/>
      <name val="Arial"/>
      <family val="2"/>
    </font>
    <font>
      <b/>
      <sz val="14"/>
      <color indexed="9"/>
      <name val="Arial"/>
      <family val="2"/>
    </font>
    <font>
      <b/>
      <sz val="26"/>
      <color rgb="FFFF0000"/>
      <name val="Arial"/>
      <family val="2"/>
    </font>
    <font>
      <b/>
      <sz val="14"/>
      <color rgb="FF002060"/>
      <name val="Arial"/>
      <family val="2"/>
    </font>
    <font>
      <b/>
      <i/>
      <sz val="24"/>
      <color rgb="FF00B050"/>
      <name val="Arial"/>
      <family val="2"/>
    </font>
    <font>
      <b/>
      <i/>
      <sz val="28"/>
      <color theme="0"/>
      <name val="Arial"/>
      <family val="2"/>
    </font>
    <font>
      <b/>
      <i/>
      <sz val="24"/>
      <color theme="0"/>
      <name val="Arial"/>
      <family val="2"/>
    </font>
    <font>
      <b/>
      <i/>
      <sz val="26"/>
      <color rgb="FFFFFF00"/>
      <name val="Arial"/>
      <family val="2"/>
    </font>
    <font>
      <b/>
      <sz val="48"/>
      <color theme="9" tint="-0.249977111117893"/>
      <name val="Arial"/>
      <family val="2"/>
    </font>
    <font>
      <b/>
      <sz val="20"/>
      <color rgb="FFFF0000"/>
      <name val="Arial"/>
      <family val="2"/>
    </font>
    <font>
      <b/>
      <i/>
      <sz val="16"/>
      <color rgb="FF00B050"/>
      <name val="Arial"/>
      <family val="2"/>
    </font>
    <font>
      <b/>
      <i/>
      <sz val="16"/>
      <color theme="0"/>
      <name val="Arial"/>
      <family val="2"/>
    </font>
    <font>
      <b/>
      <sz val="26"/>
      <color theme="1"/>
      <name val="Arial"/>
      <family val="2"/>
    </font>
    <font>
      <b/>
      <sz val="28"/>
      <color theme="1"/>
      <name val="Arial"/>
      <family val="2"/>
    </font>
    <font>
      <b/>
      <i/>
      <sz val="16"/>
      <color rgb="FFFFFF00"/>
      <name val="Arial"/>
      <family val="2"/>
    </font>
    <font>
      <b/>
      <sz val="16"/>
      <color theme="1"/>
      <name val="Arial"/>
      <family val="2"/>
    </font>
    <font>
      <sz val="48"/>
      <name val="Arial"/>
      <family val="2"/>
    </font>
    <font>
      <sz val="18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7">
    <xf numFmtId="0" fontId="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</cellStyleXfs>
  <cellXfs count="238">
    <xf numFmtId="0" fontId="0" fillId="0" borderId="0" xfId="0"/>
    <xf numFmtId="0" fontId="3" fillId="0" borderId="0" xfId="6" applyFont="1" applyAlignment="1">
      <alignment horizontal="center" vertical="center"/>
    </xf>
    <xf numFmtId="16" fontId="6" fillId="0" borderId="0" xfId="6" applyNumberFormat="1" applyFont="1" applyAlignment="1" applyProtection="1">
      <alignment horizontal="center" vertical="center"/>
      <protection locked="0"/>
    </xf>
    <xf numFmtId="0" fontId="6" fillId="0" borderId="0" xfId="6" applyFont="1" applyAlignment="1" applyProtection="1">
      <alignment horizontal="center" vertical="center" wrapText="1"/>
      <protection locked="0"/>
    </xf>
    <xf numFmtId="16" fontId="7" fillId="2" borderId="1" xfId="6" applyNumberFormat="1" applyFont="1" applyFill="1" applyBorder="1" applyAlignment="1" applyProtection="1">
      <alignment horizontal="center" vertical="center"/>
      <protection locked="0"/>
    </xf>
    <xf numFmtId="0" fontId="7" fillId="2" borderId="2" xfId="6" applyFont="1" applyFill="1" applyBorder="1" applyAlignment="1" applyProtection="1">
      <alignment horizontal="center" vertical="center" wrapText="1"/>
      <protection locked="0"/>
    </xf>
    <xf numFmtId="0" fontId="7" fillId="2" borderId="3" xfId="6" applyFont="1" applyFill="1" applyBorder="1" applyAlignment="1" applyProtection="1">
      <alignment horizontal="center" vertical="center" wrapText="1"/>
      <protection locked="0"/>
    </xf>
    <xf numFmtId="0" fontId="8" fillId="0" borderId="0" xfId="6" applyFont="1" applyAlignment="1">
      <alignment horizontal="center" vertical="center"/>
    </xf>
    <xf numFmtId="0" fontId="6" fillId="0" borderId="0" xfId="6" applyFont="1" applyAlignment="1">
      <alignment horizontal="center" vertical="center"/>
    </xf>
    <xf numFmtId="1" fontId="6" fillId="0" borderId="0" xfId="6" applyNumberFormat="1" applyFont="1" applyAlignment="1" applyProtection="1">
      <alignment horizontal="center" vertical="center" wrapText="1"/>
      <protection locked="0"/>
    </xf>
    <xf numFmtId="1" fontId="10" fillId="0" borderId="0" xfId="6" applyNumberFormat="1" applyFont="1" applyAlignment="1" applyProtection="1">
      <alignment horizontal="center" vertical="center" wrapText="1"/>
      <protection locked="0"/>
    </xf>
    <xf numFmtId="0" fontId="10" fillId="0" borderId="0" xfId="6" applyFont="1" applyAlignment="1" applyProtection="1">
      <alignment horizontal="center" vertical="center" wrapText="1"/>
      <protection locked="0"/>
    </xf>
    <xf numFmtId="3" fontId="6" fillId="0" borderId="0" xfId="6" applyNumberFormat="1" applyFont="1" applyAlignment="1">
      <alignment horizontal="center" vertical="center"/>
    </xf>
    <xf numFmtId="164" fontId="10" fillId="0" borderId="0" xfId="6" applyNumberFormat="1" applyFont="1" applyAlignment="1" applyProtection="1">
      <alignment horizontal="center" vertical="center" wrapText="1"/>
      <protection locked="0"/>
    </xf>
    <xf numFmtId="164" fontId="6" fillId="0" borderId="0" xfId="6" applyNumberFormat="1" applyFont="1" applyAlignment="1" applyProtection="1">
      <alignment horizontal="center" vertical="center" wrapText="1"/>
      <protection locked="0"/>
    </xf>
    <xf numFmtId="0" fontId="12" fillId="0" borderId="0" xfId="6" applyFont="1" applyAlignment="1">
      <alignment horizontal="left" vertical="center"/>
    </xf>
    <xf numFmtId="0" fontId="13" fillId="2" borderId="4" xfId="6" applyFont="1" applyFill="1" applyBorder="1" applyAlignment="1">
      <alignment horizontal="center" vertical="center"/>
    </xf>
    <xf numFmtId="0" fontId="13" fillId="2" borderId="4" xfId="6" applyFont="1" applyFill="1" applyBorder="1" applyAlignment="1" applyProtection="1">
      <alignment horizontal="center" vertical="center"/>
      <protection locked="0"/>
    </xf>
    <xf numFmtId="10" fontId="14" fillId="2" borderId="4" xfId="6" applyNumberFormat="1" applyFont="1" applyFill="1" applyBorder="1" applyAlignment="1" applyProtection="1">
      <alignment horizontal="center" vertical="center"/>
      <protection locked="0"/>
    </xf>
    <xf numFmtId="0" fontId="10" fillId="0" borderId="4" xfId="6" applyFont="1" applyBorder="1" applyAlignment="1">
      <alignment horizontal="center" vertical="center"/>
    </xf>
    <xf numFmtId="0" fontId="10" fillId="0" borderId="4" xfId="6" applyFont="1" applyBorder="1" applyAlignment="1" applyProtection="1">
      <alignment horizontal="center" vertical="center"/>
      <protection locked="0"/>
    </xf>
    <xf numFmtId="0" fontId="6" fillId="0" borderId="4" xfId="6" applyFont="1" applyBorder="1" applyAlignment="1" applyProtection="1">
      <alignment horizontal="center" vertical="center"/>
      <protection locked="0"/>
    </xf>
    <xf numFmtId="10" fontId="3" fillId="0" borderId="4" xfId="6" applyNumberFormat="1" applyFont="1" applyBorder="1" applyAlignment="1" applyProtection="1">
      <alignment horizontal="center" vertical="center"/>
      <protection locked="0"/>
    </xf>
    <xf numFmtId="0" fontId="10" fillId="0" borderId="0" xfId="6" applyFont="1" applyAlignment="1">
      <alignment horizontal="center" vertical="center"/>
    </xf>
    <xf numFmtId="0" fontId="10" fillId="0" borderId="0" xfId="6" applyFont="1" applyAlignment="1">
      <alignment horizontal="center"/>
    </xf>
    <xf numFmtId="0" fontId="6" fillId="0" borderId="0" xfId="6" applyFont="1" applyAlignment="1" applyProtection="1">
      <alignment horizontal="center"/>
      <protection locked="0"/>
    </xf>
    <xf numFmtId="0" fontId="6" fillId="0" borderId="0" xfId="6" applyFont="1" applyAlignment="1">
      <alignment horizontal="center"/>
    </xf>
    <xf numFmtId="0" fontId="10" fillId="0" borderId="0" xfId="6" applyFont="1"/>
    <xf numFmtId="0" fontId="10" fillId="0" borderId="0" xfId="6" applyFont="1" applyAlignment="1" applyProtection="1">
      <alignment horizontal="center"/>
      <protection locked="0"/>
    </xf>
    <xf numFmtId="0" fontId="10" fillId="0" borderId="0" xfId="6" quotePrefix="1" applyFont="1"/>
    <xf numFmtId="0" fontId="22" fillId="0" borderId="0" xfId="6" applyFont="1" applyAlignment="1">
      <alignment horizontal="center"/>
    </xf>
    <xf numFmtId="0" fontId="10" fillId="0" borderId="0" xfId="2" applyFont="1" applyAlignment="1">
      <alignment horizontal="center" vertical="center"/>
    </xf>
    <xf numFmtId="16" fontId="4" fillId="2" borderId="0" xfId="2" applyNumberFormat="1" applyFont="1" applyFill="1" applyAlignment="1" applyProtection="1">
      <alignment horizontal="center" vertical="center"/>
      <protection locked="0"/>
    </xf>
    <xf numFmtId="16" fontId="6" fillId="0" borderId="0" xfId="2" applyNumberFormat="1" applyFont="1" applyAlignment="1" applyProtection="1">
      <alignment horizontal="center" vertical="center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16" fontId="5" fillId="0" borderId="0" xfId="2" applyNumberFormat="1" applyFont="1" applyAlignment="1" applyProtection="1">
      <alignment horizontal="center" vertical="center"/>
      <protection locked="0"/>
    </xf>
    <xf numFmtId="16" fontId="7" fillId="2" borderId="1" xfId="2" applyNumberFormat="1" applyFont="1" applyFill="1" applyBorder="1" applyAlignment="1" applyProtection="1">
      <alignment horizontal="center" vertical="center"/>
      <protection locked="0"/>
    </xf>
    <xf numFmtId="0" fontId="7" fillId="2" borderId="2" xfId="2" applyFont="1" applyFill="1" applyBorder="1" applyAlignment="1" applyProtection="1">
      <alignment horizontal="center" vertical="center" wrapText="1"/>
      <protection locked="0"/>
    </xf>
    <xf numFmtId="0" fontId="7" fillId="2" borderId="3" xfId="2" applyFont="1" applyFill="1" applyBorder="1" applyAlignment="1" applyProtection="1">
      <alignment horizontal="center" vertical="center" wrapText="1"/>
      <protection locked="0"/>
    </xf>
    <xf numFmtId="0" fontId="7" fillId="2" borderId="0" xfId="2" applyFont="1" applyFill="1" applyAlignment="1" applyProtection="1">
      <alignment horizontal="center" vertical="center" wrapText="1"/>
      <protection locked="0"/>
    </xf>
    <xf numFmtId="0" fontId="8" fillId="0" borderId="0" xfId="2" applyAlignment="1">
      <alignment horizontal="center" vertical="center"/>
    </xf>
    <xf numFmtId="1" fontId="18" fillId="0" borderId="1" xfId="2" applyNumberFormat="1" applyFont="1" applyBorder="1" applyAlignment="1" applyProtection="1">
      <alignment horizontal="center" vertical="center" wrapText="1"/>
      <protection locked="0"/>
    </xf>
    <xf numFmtId="3" fontId="6" fillId="0" borderId="1" xfId="2" applyNumberFormat="1" applyFont="1" applyBorder="1" applyAlignment="1">
      <alignment horizontal="center" vertical="center"/>
    </xf>
    <xf numFmtId="0" fontId="6" fillId="0" borderId="1" xfId="2" applyFont="1" applyBorder="1" applyAlignment="1" applyProtection="1">
      <alignment horizontal="center" vertical="center" wrapText="1"/>
      <protection locked="0"/>
    </xf>
    <xf numFmtId="0" fontId="18" fillId="0" borderId="1" xfId="2" applyFont="1" applyBorder="1" applyAlignment="1" applyProtection="1">
      <alignment horizontal="center" vertical="center" wrapText="1"/>
      <protection locked="0"/>
    </xf>
    <xf numFmtId="1" fontId="6" fillId="0" borderId="3" xfId="2" applyNumberFormat="1" applyFont="1" applyBorder="1" applyAlignment="1" applyProtection="1">
      <alignment horizontal="center" vertical="center" wrapText="1"/>
      <protection locked="0"/>
    </xf>
    <xf numFmtId="1" fontId="6" fillId="0" borderId="0" xfId="2" applyNumberFormat="1" applyFont="1" applyAlignment="1" applyProtection="1">
      <alignment horizontal="center" vertical="center" wrapText="1"/>
      <protection locked="0"/>
    </xf>
    <xf numFmtId="1" fontId="19" fillId="0" borderId="0" xfId="2" applyNumberFormat="1" applyFont="1" applyAlignment="1" applyProtection="1">
      <alignment horizontal="center" vertical="center" wrapText="1"/>
      <protection locked="0"/>
    </xf>
    <xf numFmtId="0" fontId="19" fillId="0" borderId="0" xfId="2" applyFont="1" applyAlignment="1" applyProtection="1">
      <alignment horizontal="center" vertical="center" wrapText="1"/>
      <protection locked="0"/>
    </xf>
    <xf numFmtId="0" fontId="10" fillId="0" borderId="0" xfId="2" applyFont="1" applyAlignment="1" applyProtection="1">
      <alignment horizontal="center" vertical="center" wrapText="1"/>
      <protection locked="0"/>
    </xf>
    <xf numFmtId="3" fontId="6" fillId="0" borderId="0" xfId="2" applyNumberFormat="1" applyFont="1" applyAlignment="1">
      <alignment horizontal="center" vertical="center"/>
    </xf>
    <xf numFmtId="164" fontId="10" fillId="0" borderId="0" xfId="2" applyNumberFormat="1" applyFont="1" applyAlignment="1" applyProtection="1">
      <alignment horizontal="center" vertical="center" wrapText="1"/>
      <protection locked="0"/>
    </xf>
    <xf numFmtId="164" fontId="6" fillId="0" borderId="0" xfId="2" applyNumberFormat="1" applyFont="1" applyAlignment="1" applyProtection="1">
      <alignment horizontal="center" vertical="center" wrapText="1"/>
      <protection locked="0"/>
    </xf>
    <xf numFmtId="0" fontId="6" fillId="0" borderId="0" xfId="2" applyFont="1" applyAlignment="1">
      <alignment horizontal="center" vertical="center"/>
    </xf>
    <xf numFmtId="0" fontId="6" fillId="0" borderId="0" xfId="2" applyFont="1" applyAlignment="1" applyProtection="1">
      <alignment horizontal="center" vertical="center"/>
      <protection locked="0"/>
    </xf>
    <xf numFmtId="10" fontId="20" fillId="0" borderId="0" xfId="2" applyNumberFormat="1" applyFont="1" applyAlignment="1" applyProtection="1">
      <alignment horizontal="center" vertical="center"/>
      <protection locked="0"/>
    </xf>
    <xf numFmtId="0" fontId="13" fillId="2" borderId="0" xfId="2" applyFont="1" applyFill="1" applyAlignment="1" applyProtection="1">
      <alignment horizontal="center" vertical="center"/>
      <protection locked="0"/>
    </xf>
    <xf numFmtId="10" fontId="14" fillId="2" borderId="0" xfId="2" applyNumberFormat="1" applyFont="1" applyFill="1" applyAlignment="1" applyProtection="1">
      <alignment horizontal="center" vertical="center"/>
      <protection locked="0"/>
    </xf>
    <xf numFmtId="0" fontId="10" fillId="0" borderId="4" xfId="2" applyFont="1" applyBorder="1" applyAlignment="1">
      <alignment horizontal="center" vertical="center"/>
    </xf>
    <xf numFmtId="0" fontId="10" fillId="0" borderId="4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10" fontId="10" fillId="0" borderId="4" xfId="2" applyNumberFormat="1" applyFont="1" applyBorder="1" applyAlignment="1" applyProtection="1">
      <alignment horizontal="center" vertical="center"/>
      <protection locked="0"/>
    </xf>
    <xf numFmtId="0" fontId="13" fillId="0" borderId="0" xfId="2" applyFont="1" applyAlignment="1">
      <alignment horizontal="left" vertical="center"/>
    </xf>
    <xf numFmtId="0" fontId="13" fillId="0" borderId="0" xfId="2" applyFont="1" applyAlignment="1">
      <alignment horizontal="center" vertical="center"/>
    </xf>
    <xf numFmtId="0" fontId="10" fillId="0" borderId="0" xfId="2" applyFont="1" applyAlignment="1" applyProtection="1">
      <alignment horizontal="center" vertical="center"/>
      <protection locked="0"/>
    </xf>
    <xf numFmtId="10" fontId="10" fillId="0" borderId="0" xfId="2" applyNumberFormat="1" applyFont="1" applyAlignment="1" applyProtection="1">
      <alignment horizontal="center" vertical="center"/>
      <protection locked="0"/>
    </xf>
    <xf numFmtId="0" fontId="10" fillId="0" borderId="0" xfId="2" applyFont="1" applyAlignment="1">
      <alignment horizontal="center"/>
    </xf>
    <xf numFmtId="0" fontId="6" fillId="0" borderId="0" xfId="2" applyFont="1" applyAlignment="1" applyProtection="1">
      <alignment horizontal="center"/>
      <protection locked="0"/>
    </xf>
    <xf numFmtId="0" fontId="6" fillId="0" borderId="0" xfId="2" applyFont="1" applyAlignment="1">
      <alignment horizontal="center"/>
    </xf>
    <xf numFmtId="0" fontId="10" fillId="0" borderId="0" xfId="2" applyFont="1"/>
    <xf numFmtId="0" fontId="10" fillId="0" borderId="0" xfId="2" applyFont="1" applyAlignment="1" applyProtection="1">
      <alignment horizontal="center"/>
      <protection locked="0"/>
    </xf>
    <xf numFmtId="0" fontId="10" fillId="0" borderId="0" xfId="2" quotePrefix="1" applyFont="1"/>
    <xf numFmtId="0" fontId="21" fillId="0" borderId="0" xfId="2" applyFont="1" applyAlignment="1">
      <alignment horizontal="center"/>
    </xf>
    <xf numFmtId="0" fontId="10" fillId="0" borderId="0" xfId="3" applyFont="1" applyAlignment="1">
      <alignment horizontal="center" vertical="center"/>
    </xf>
    <xf numFmtId="165" fontId="10" fillId="0" borderId="0" xfId="2" applyNumberFormat="1" applyFont="1" applyAlignment="1">
      <alignment horizontal="center"/>
    </xf>
    <xf numFmtId="0" fontId="10" fillId="0" borderId="0" xfId="4" applyFont="1" applyAlignment="1">
      <alignment horizontal="center" vertical="center"/>
    </xf>
    <xf numFmtId="0" fontId="10" fillId="0" borderId="0" xfId="2" applyFont="1" applyAlignment="1">
      <alignment horizontal="left"/>
    </xf>
    <xf numFmtId="0" fontId="10" fillId="0" borderId="0" xfId="2" applyFont="1" applyProtection="1">
      <protection locked="0"/>
    </xf>
    <xf numFmtId="0" fontId="3" fillId="0" borderId="0" xfId="6" applyFont="1" applyAlignment="1" applyProtection="1">
      <alignment horizontal="center"/>
      <protection locked="0"/>
    </xf>
    <xf numFmtId="0" fontId="3" fillId="0" borderId="0" xfId="6" applyFont="1" applyAlignment="1">
      <alignment horizontal="center"/>
    </xf>
    <xf numFmtId="165" fontId="10" fillId="0" borderId="0" xfId="6" applyNumberFormat="1" applyFont="1" applyAlignment="1">
      <alignment horizontal="center"/>
    </xf>
    <xf numFmtId="0" fontId="3" fillId="0" borderId="0" xfId="2" applyFont="1" applyAlignment="1">
      <alignment horizontal="center"/>
    </xf>
    <xf numFmtId="0" fontId="22" fillId="0" borderId="0" xfId="2" applyFont="1"/>
    <xf numFmtId="0" fontId="3" fillId="0" borderId="0" xfId="2" applyFont="1" applyAlignment="1" applyProtection="1">
      <alignment horizontal="center"/>
      <protection locked="0"/>
    </xf>
    <xf numFmtId="0" fontId="3" fillId="0" borderId="0" xfId="2" applyFont="1" applyAlignment="1">
      <alignment horizontal="center" vertical="center"/>
    </xf>
    <xf numFmtId="0" fontId="22" fillId="0" borderId="0" xfId="2" applyFont="1" applyAlignment="1" applyProtection="1">
      <alignment horizontal="center"/>
      <protection locked="0"/>
    </xf>
    <xf numFmtId="0" fontId="22" fillId="0" borderId="0" xfId="5" applyFont="1" applyAlignment="1">
      <alignment horizontal="center" vertical="center"/>
    </xf>
    <xf numFmtId="0" fontId="22" fillId="0" borderId="0" xfId="6" applyFont="1" applyAlignment="1">
      <alignment horizontal="center" vertical="center"/>
    </xf>
    <xf numFmtId="0" fontId="22" fillId="0" borderId="0" xfId="2" applyFont="1" applyAlignment="1">
      <alignment horizontal="center"/>
    </xf>
    <xf numFmtId="0" fontId="10" fillId="4" borderId="0" xfId="2" applyFont="1" applyFill="1" applyAlignment="1">
      <alignment horizontal="center"/>
    </xf>
    <xf numFmtId="0" fontId="28" fillId="0" borderId="0" xfId="6" applyFont="1" applyAlignment="1">
      <alignment horizontal="center"/>
    </xf>
    <xf numFmtId="0" fontId="28" fillId="0" borderId="0" xfId="6" applyFont="1" applyAlignment="1">
      <alignment horizontal="center" vertical="center"/>
    </xf>
    <xf numFmtId="0" fontId="1" fillId="0" borderId="0" xfId="6" applyAlignment="1">
      <alignment horizontal="center" vertical="center"/>
    </xf>
    <xf numFmtId="0" fontId="10" fillId="0" borderId="0" xfId="6" applyFont="1" applyAlignment="1">
      <alignment horizontal="left"/>
    </xf>
    <xf numFmtId="1" fontId="9" fillId="3" borderId="1" xfId="6" applyNumberFormat="1" applyFont="1" applyFill="1" applyBorder="1" applyAlignment="1" applyProtection="1">
      <alignment horizontal="center" vertical="center" wrapText="1"/>
      <protection locked="0"/>
    </xf>
    <xf numFmtId="1" fontId="29" fillId="3" borderId="1" xfId="6" applyNumberFormat="1" applyFont="1" applyFill="1" applyBorder="1" applyAlignment="1" applyProtection="1">
      <alignment horizontal="center" vertical="center" wrapText="1"/>
      <protection locked="0"/>
    </xf>
    <xf numFmtId="3" fontId="9" fillId="3" borderId="1" xfId="6" applyNumberFormat="1" applyFont="1" applyFill="1" applyBorder="1" applyAlignment="1">
      <alignment horizontal="center" vertical="center"/>
    </xf>
    <xf numFmtId="0" fontId="9" fillId="3" borderId="1" xfId="6" applyFont="1" applyFill="1" applyBorder="1" applyAlignment="1" applyProtection="1">
      <alignment horizontal="center" vertical="center" wrapText="1"/>
      <protection locked="0"/>
    </xf>
    <xf numFmtId="0" fontId="29" fillId="3" borderId="1" xfId="6" applyFont="1" applyFill="1" applyBorder="1" applyAlignment="1" applyProtection="1">
      <alignment horizontal="center" vertical="center" wrapText="1"/>
      <protection locked="0"/>
    </xf>
    <xf numFmtId="1" fontId="9" fillId="5" borderId="1" xfId="6" applyNumberFormat="1" applyFont="1" applyFill="1" applyBorder="1" applyAlignment="1" applyProtection="1">
      <alignment horizontal="center" vertical="center" wrapText="1"/>
      <protection locked="0"/>
    </xf>
    <xf numFmtId="1" fontId="29" fillId="5" borderId="1" xfId="6" applyNumberFormat="1" applyFont="1" applyFill="1" applyBorder="1" applyAlignment="1" applyProtection="1">
      <alignment horizontal="center" vertical="center" wrapText="1"/>
      <protection locked="0"/>
    </xf>
    <xf numFmtId="3" fontId="9" fillId="5" borderId="1" xfId="6" applyNumberFormat="1" applyFont="1" applyFill="1" applyBorder="1" applyAlignment="1">
      <alignment horizontal="center" vertical="center"/>
    </xf>
    <xf numFmtId="0" fontId="9" fillId="5" borderId="1" xfId="6" applyFont="1" applyFill="1" applyBorder="1" applyAlignment="1" applyProtection="1">
      <alignment horizontal="center" vertical="center" wrapText="1"/>
      <protection locked="0"/>
    </xf>
    <xf numFmtId="0" fontId="29" fillId="5" borderId="1" xfId="6" applyFont="1" applyFill="1" applyBorder="1" applyAlignment="1" applyProtection="1">
      <alignment horizontal="center" vertical="center" wrapText="1"/>
      <protection locked="0"/>
    </xf>
    <xf numFmtId="1" fontId="9" fillId="6" borderId="1" xfId="6" applyNumberFormat="1" applyFont="1" applyFill="1" applyBorder="1" applyAlignment="1" applyProtection="1">
      <alignment horizontal="center" vertical="center" wrapText="1"/>
      <protection locked="0"/>
    </xf>
    <xf numFmtId="1" fontId="29" fillId="6" borderId="1" xfId="6" applyNumberFormat="1" applyFont="1" applyFill="1" applyBorder="1" applyAlignment="1" applyProtection="1">
      <alignment horizontal="center" vertical="center" wrapText="1"/>
      <protection locked="0"/>
    </xf>
    <xf numFmtId="3" fontId="9" fillId="6" borderId="1" xfId="6" applyNumberFormat="1" applyFont="1" applyFill="1" applyBorder="1" applyAlignment="1">
      <alignment horizontal="center" vertical="center"/>
    </xf>
    <xf numFmtId="0" fontId="9" fillId="6" borderId="1" xfId="6" applyFont="1" applyFill="1" applyBorder="1" applyAlignment="1" applyProtection="1">
      <alignment horizontal="center" vertical="center" wrapText="1"/>
      <protection locked="0"/>
    </xf>
    <xf numFmtId="0" fontId="29" fillId="6" borderId="1" xfId="6" applyFont="1" applyFill="1" applyBorder="1" applyAlignment="1" applyProtection="1">
      <alignment horizontal="center" vertical="center" wrapText="1"/>
      <protection locked="0"/>
    </xf>
    <xf numFmtId="16" fontId="32" fillId="2" borderId="0" xfId="6" applyNumberFormat="1" applyFont="1" applyFill="1" applyAlignment="1" applyProtection="1">
      <alignment horizontal="left" vertical="center"/>
      <protection locked="0"/>
    </xf>
    <xf numFmtId="0" fontId="3" fillId="0" borderId="0" xfId="2" quotePrefix="1" applyFont="1" applyAlignment="1" applyProtection="1">
      <alignment horizontal="center"/>
      <protection locked="0"/>
    </xf>
    <xf numFmtId="1" fontId="6" fillId="0" borderId="1" xfId="2" applyNumberFormat="1" applyFont="1" applyBorder="1" applyAlignment="1" applyProtection="1">
      <alignment horizontal="center" vertical="center" wrapText="1"/>
      <protection locked="0"/>
    </xf>
    <xf numFmtId="1" fontId="29" fillId="0" borderId="1" xfId="2" applyNumberFormat="1" applyFont="1" applyBorder="1" applyAlignment="1" applyProtection="1">
      <alignment horizontal="center" vertical="center" wrapText="1"/>
      <protection locked="0"/>
    </xf>
    <xf numFmtId="0" fontId="29" fillId="0" borderId="1" xfId="2" applyFont="1" applyBorder="1" applyAlignment="1" applyProtection="1">
      <alignment horizontal="center" vertical="center" wrapText="1"/>
      <protection locked="0"/>
    </xf>
    <xf numFmtId="1" fontId="6" fillId="8" borderId="1" xfId="2" applyNumberFormat="1" applyFont="1" applyFill="1" applyBorder="1" applyAlignment="1" applyProtection="1">
      <alignment horizontal="center" vertical="center" wrapText="1"/>
      <protection locked="0"/>
    </xf>
    <xf numFmtId="1" fontId="29" fillId="8" borderId="1" xfId="2" applyNumberFormat="1" applyFont="1" applyFill="1" applyBorder="1" applyAlignment="1" applyProtection="1">
      <alignment horizontal="center" vertical="center" wrapText="1"/>
      <protection locked="0"/>
    </xf>
    <xf numFmtId="3" fontId="6" fillId="8" borderId="1" xfId="2" applyNumberFormat="1" applyFont="1" applyFill="1" applyBorder="1" applyAlignment="1">
      <alignment horizontal="center" vertical="center"/>
    </xf>
    <xf numFmtId="0" fontId="6" fillId="8" borderId="1" xfId="2" applyFont="1" applyFill="1" applyBorder="1" applyAlignment="1" applyProtection="1">
      <alignment horizontal="center" vertical="center" wrapText="1"/>
      <protection locked="0"/>
    </xf>
    <xf numFmtId="0" fontId="29" fillId="8" borderId="1" xfId="2" applyFont="1" applyFill="1" applyBorder="1" applyAlignment="1" applyProtection="1">
      <alignment horizontal="center" vertical="center" wrapText="1"/>
      <protection locked="0"/>
    </xf>
    <xf numFmtId="1" fontId="6" fillId="8" borderId="3" xfId="2" applyNumberFormat="1" applyFont="1" applyFill="1" applyBorder="1" applyAlignment="1" applyProtection="1">
      <alignment horizontal="center" vertical="center" wrapText="1"/>
      <protection locked="0"/>
    </xf>
    <xf numFmtId="1" fontId="6" fillId="9" borderId="3" xfId="2" applyNumberFormat="1" applyFont="1" applyFill="1" applyBorder="1" applyAlignment="1" applyProtection="1">
      <alignment horizontal="center" vertical="center" wrapText="1"/>
      <protection locked="0"/>
    </xf>
    <xf numFmtId="1" fontId="18" fillId="9" borderId="1" xfId="2" applyNumberFormat="1" applyFont="1" applyFill="1" applyBorder="1" applyAlignment="1" applyProtection="1">
      <alignment horizontal="center" vertical="center" wrapText="1"/>
      <protection locked="0"/>
    </xf>
    <xf numFmtId="3" fontId="6" fillId="9" borderId="1" xfId="2" applyNumberFormat="1" applyFont="1" applyFill="1" applyBorder="1" applyAlignment="1">
      <alignment horizontal="center" vertical="center"/>
    </xf>
    <xf numFmtId="0" fontId="6" fillId="9" borderId="1" xfId="2" applyFont="1" applyFill="1" applyBorder="1" applyAlignment="1" applyProtection="1">
      <alignment horizontal="center" vertical="center" wrapText="1"/>
      <protection locked="0"/>
    </xf>
    <xf numFmtId="0" fontId="18" fillId="9" borderId="1" xfId="2" applyFont="1" applyFill="1" applyBorder="1" applyAlignment="1" applyProtection="1">
      <alignment horizontal="center" vertical="center" wrapText="1"/>
      <protection locked="0"/>
    </xf>
    <xf numFmtId="0" fontId="7" fillId="2" borderId="3" xfId="6" applyFont="1" applyFill="1" applyBorder="1" applyAlignment="1" applyProtection="1">
      <alignment horizontal="center" vertical="center" wrapText="1"/>
      <protection locked="0"/>
    </xf>
    <xf numFmtId="0" fontId="7" fillId="2" borderId="2" xfId="6" applyFont="1" applyFill="1" applyBorder="1" applyAlignment="1" applyProtection="1">
      <alignment horizontal="center" vertical="center" wrapText="1"/>
      <protection locked="0"/>
    </xf>
    <xf numFmtId="0" fontId="6" fillId="0" borderId="0" xfId="6" applyFont="1" applyAlignment="1" applyProtection="1">
      <alignment horizontal="center" vertical="center" wrapText="1"/>
      <protection locked="0"/>
    </xf>
    <xf numFmtId="164" fontId="26" fillId="7" borderId="0" xfId="6" applyNumberFormat="1" applyFont="1" applyFill="1" applyAlignment="1" applyProtection="1">
      <alignment horizontal="center" vertical="center"/>
      <protection locked="0"/>
    </xf>
    <xf numFmtId="16" fontId="7" fillId="2" borderId="1" xfId="6" applyNumberFormat="1" applyFont="1" applyFill="1" applyBorder="1" applyAlignment="1" applyProtection="1">
      <alignment horizontal="center" vertical="center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16" fontId="7" fillId="2" borderId="1" xfId="2" applyNumberFormat="1" applyFont="1" applyFill="1" applyBorder="1" applyAlignment="1" applyProtection="1">
      <alignment horizontal="center" vertical="center"/>
      <protection locked="0"/>
    </xf>
    <xf numFmtId="0" fontId="7" fillId="2" borderId="3" xfId="2" applyFont="1" applyFill="1" applyBorder="1" applyAlignment="1" applyProtection="1">
      <alignment horizontal="center" vertical="center" wrapText="1"/>
      <protection locked="0"/>
    </xf>
    <xf numFmtId="0" fontId="7" fillId="2" borderId="2" xfId="2" applyFont="1" applyFill="1" applyBorder="1" applyAlignment="1" applyProtection="1">
      <alignment horizontal="center" vertical="center" wrapText="1"/>
      <protection locked="0"/>
    </xf>
    <xf numFmtId="0" fontId="18" fillId="3" borderId="1" xfId="6" applyFont="1" applyFill="1" applyBorder="1" applyAlignment="1" applyProtection="1">
      <alignment horizontal="center" vertical="center" wrapText="1"/>
      <protection locked="0"/>
    </xf>
    <xf numFmtId="0" fontId="18" fillId="5" borderId="1" xfId="6" applyFont="1" applyFill="1" applyBorder="1" applyAlignment="1" applyProtection="1">
      <alignment horizontal="center" vertical="center" wrapText="1"/>
      <protection locked="0"/>
    </xf>
    <xf numFmtId="0" fontId="18" fillId="6" borderId="1" xfId="6" applyFont="1" applyFill="1" applyBorder="1" applyAlignment="1" applyProtection="1">
      <alignment horizontal="center" vertical="center" wrapText="1"/>
      <protection locked="0"/>
    </xf>
    <xf numFmtId="0" fontId="21" fillId="0" borderId="1" xfId="2" applyFont="1" applyBorder="1" applyAlignment="1" applyProtection="1">
      <alignment horizontal="center" vertical="center" wrapText="1"/>
      <protection locked="0"/>
    </xf>
    <xf numFmtId="0" fontId="21" fillId="8" borderId="1" xfId="2" applyFont="1" applyFill="1" applyBorder="1" applyAlignment="1" applyProtection="1">
      <alignment horizontal="center" vertical="center" wrapText="1"/>
      <protection locked="0"/>
    </xf>
    <xf numFmtId="0" fontId="21" fillId="9" borderId="1" xfId="2" applyFont="1" applyFill="1" applyBorder="1" applyAlignment="1" applyProtection="1">
      <alignment horizontal="center" vertical="center" wrapText="1"/>
      <protection locked="0"/>
    </xf>
    <xf numFmtId="1" fontId="40" fillId="0" borderId="5" xfId="2" applyNumberFormat="1" applyFont="1" applyBorder="1" applyAlignment="1" applyProtection="1">
      <alignment horizontal="center" vertical="center" wrapText="1"/>
      <protection locked="0"/>
    </xf>
    <xf numFmtId="0" fontId="18" fillId="8" borderId="1" xfId="2" applyFont="1" applyFill="1" applyBorder="1" applyAlignment="1" applyProtection="1">
      <alignment horizontal="center" vertical="center" wrapText="1"/>
      <protection locked="0"/>
    </xf>
    <xf numFmtId="0" fontId="25" fillId="11" borderId="0" xfId="2" applyFont="1" applyFill="1" applyAlignment="1">
      <alignment horizontal="center" vertical="center"/>
    </xf>
    <xf numFmtId="0" fontId="23" fillId="10" borderId="0" xfId="2" applyFont="1" applyFill="1" applyAlignment="1">
      <alignment horizontal="center" vertical="center"/>
    </xf>
    <xf numFmtId="1" fontId="9" fillId="8" borderId="1" xfId="6" applyNumberFormat="1" applyFont="1" applyFill="1" applyBorder="1" applyAlignment="1" applyProtection="1">
      <alignment horizontal="center" vertical="center" wrapText="1"/>
      <protection locked="0"/>
    </xf>
    <xf numFmtId="0" fontId="9" fillId="8" borderId="1" xfId="6" applyFont="1" applyFill="1" applyBorder="1" applyAlignment="1" applyProtection="1">
      <alignment horizontal="center" vertical="center" wrapText="1"/>
      <protection locked="0"/>
    </xf>
    <xf numFmtId="3" fontId="9" fillId="8" borderId="1" xfId="6" applyNumberFormat="1" applyFont="1" applyFill="1" applyBorder="1" applyAlignment="1">
      <alignment horizontal="center" vertical="center"/>
    </xf>
    <xf numFmtId="0" fontId="18" fillId="8" borderId="1" xfId="6" applyFont="1" applyFill="1" applyBorder="1" applyAlignment="1" applyProtection="1">
      <alignment horizontal="center" vertical="center" wrapText="1"/>
      <protection locked="0"/>
    </xf>
    <xf numFmtId="1" fontId="9" fillId="12" borderId="1" xfId="6" applyNumberFormat="1" applyFont="1" applyFill="1" applyBorder="1" applyAlignment="1" applyProtection="1">
      <alignment horizontal="center" vertical="center" wrapText="1"/>
      <protection locked="0"/>
    </xf>
    <xf numFmtId="0" fontId="9" fillId="12" borderId="1" xfId="6" applyFont="1" applyFill="1" applyBorder="1" applyAlignment="1" applyProtection="1">
      <alignment horizontal="center" vertical="center" wrapText="1"/>
      <protection locked="0"/>
    </xf>
    <xf numFmtId="3" fontId="9" fillId="12" borderId="1" xfId="6" applyNumberFormat="1" applyFont="1" applyFill="1" applyBorder="1" applyAlignment="1">
      <alignment horizontal="center" vertical="center"/>
    </xf>
    <xf numFmtId="0" fontId="18" fillId="12" borderId="1" xfId="6" applyFont="1" applyFill="1" applyBorder="1" applyAlignment="1" applyProtection="1">
      <alignment horizontal="center" vertical="center" wrapText="1"/>
      <protection locked="0"/>
    </xf>
    <xf numFmtId="1" fontId="9" fillId="0" borderId="1" xfId="2" applyNumberFormat="1" applyFont="1" applyBorder="1" applyAlignment="1" applyProtection="1">
      <alignment horizontal="center" vertical="center" wrapText="1"/>
      <protection locked="0"/>
    </xf>
    <xf numFmtId="1" fontId="9" fillId="8" borderId="1" xfId="2" applyNumberFormat="1" applyFont="1" applyFill="1" applyBorder="1" applyAlignment="1" applyProtection="1">
      <alignment horizontal="center" vertical="center" wrapText="1"/>
      <protection locked="0"/>
    </xf>
    <xf numFmtId="1" fontId="9" fillId="8" borderId="3" xfId="2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2" applyFont="1" applyBorder="1" applyAlignment="1" applyProtection="1">
      <alignment horizontal="center" vertical="center" wrapText="1"/>
      <protection locked="0"/>
    </xf>
    <xf numFmtId="3" fontId="9" fillId="0" borderId="1" xfId="2" applyNumberFormat="1" applyFont="1" applyBorder="1" applyAlignment="1">
      <alignment horizontal="center" vertical="center"/>
    </xf>
    <xf numFmtId="0" fontId="9" fillId="8" borderId="1" xfId="2" applyFont="1" applyFill="1" applyBorder="1" applyAlignment="1" applyProtection="1">
      <alignment horizontal="center" vertical="center" wrapText="1"/>
      <protection locked="0"/>
    </xf>
    <xf numFmtId="3" fontId="9" fillId="8" borderId="1" xfId="2" applyNumberFormat="1" applyFont="1" applyFill="1" applyBorder="1" applyAlignment="1">
      <alignment horizontal="center" vertical="center"/>
    </xf>
    <xf numFmtId="1" fontId="9" fillId="0" borderId="3" xfId="2" applyNumberFormat="1" applyFont="1" applyBorder="1" applyAlignment="1" applyProtection="1">
      <alignment horizontal="center" vertical="center" wrapText="1"/>
      <protection locked="0"/>
    </xf>
    <xf numFmtId="3" fontId="10" fillId="4" borderId="0" xfId="2" applyNumberFormat="1" applyFont="1" applyFill="1" applyAlignment="1">
      <alignment horizontal="center"/>
    </xf>
    <xf numFmtId="3" fontId="10" fillId="0" borderId="0" xfId="2" applyNumberFormat="1" applyFont="1" applyAlignment="1">
      <alignment horizontal="center"/>
    </xf>
    <xf numFmtId="1" fontId="46" fillId="0" borderId="5" xfId="2" applyNumberFormat="1" applyFont="1" applyBorder="1" applyAlignment="1" applyProtection="1">
      <alignment horizontal="center" vertical="center" wrapText="1"/>
      <protection locked="0"/>
    </xf>
    <xf numFmtId="0" fontId="10" fillId="9" borderId="4" xfId="2" applyFont="1" applyFill="1" applyBorder="1" applyAlignment="1">
      <alignment horizontal="center" vertical="center"/>
    </xf>
    <xf numFmtId="0" fontId="10" fillId="9" borderId="4" xfId="2" applyFont="1" applyFill="1" applyBorder="1" applyAlignment="1" applyProtection="1">
      <alignment horizontal="center" vertical="center"/>
      <protection locked="0"/>
    </xf>
    <xf numFmtId="0" fontId="6" fillId="9" borderId="4" xfId="2" applyFont="1" applyFill="1" applyBorder="1" applyAlignment="1" applyProtection="1">
      <alignment horizontal="center" vertical="center"/>
      <protection locked="0"/>
    </xf>
    <xf numFmtId="10" fontId="10" fillId="9" borderId="4" xfId="2" applyNumberFormat="1" applyFont="1" applyFill="1" applyBorder="1" applyAlignment="1" applyProtection="1">
      <alignment horizontal="center" vertical="center"/>
      <protection locked="0"/>
    </xf>
    <xf numFmtId="0" fontId="47" fillId="0" borderId="0" xfId="2" applyFont="1" applyAlignment="1">
      <alignment horizontal="left" vertical="center"/>
    </xf>
    <xf numFmtId="0" fontId="48" fillId="0" borderId="0" xfId="2" applyFont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9" borderId="4" xfId="2" applyFont="1" applyFill="1" applyBorder="1" applyAlignment="1">
      <alignment horizontal="center" vertical="center"/>
    </xf>
    <xf numFmtId="0" fontId="10" fillId="13" borderId="4" xfId="2" applyFont="1" applyFill="1" applyBorder="1" applyAlignment="1">
      <alignment horizontal="center" vertical="center"/>
    </xf>
    <xf numFmtId="0" fontId="10" fillId="13" borderId="4" xfId="2" applyFont="1" applyFill="1" applyBorder="1" applyAlignment="1" applyProtection="1">
      <alignment horizontal="center" vertical="center"/>
      <protection locked="0"/>
    </xf>
    <xf numFmtId="0" fontId="6" fillId="13" borderId="4" xfId="2" applyFont="1" applyFill="1" applyBorder="1" applyAlignment="1" applyProtection="1">
      <alignment horizontal="center" vertical="center"/>
      <protection locked="0"/>
    </xf>
    <xf numFmtId="10" fontId="10" fillId="13" borderId="4" xfId="2" applyNumberFormat="1" applyFont="1" applyFill="1" applyBorder="1" applyAlignment="1" applyProtection="1">
      <alignment horizontal="center" vertical="center"/>
      <protection locked="0"/>
    </xf>
    <xf numFmtId="0" fontId="10" fillId="13" borderId="0" xfId="2" applyFont="1" applyFill="1" applyAlignment="1">
      <alignment horizontal="center" vertical="center"/>
    </xf>
    <xf numFmtId="0" fontId="10" fillId="0" borderId="4" xfId="2" applyFont="1" applyFill="1" applyBorder="1" applyAlignment="1" applyProtection="1">
      <alignment horizontal="center" vertical="center"/>
      <protection locked="0"/>
    </xf>
    <xf numFmtId="0" fontId="6" fillId="0" borderId="4" xfId="2" applyFont="1" applyFill="1" applyBorder="1" applyAlignment="1" applyProtection="1">
      <alignment horizontal="center" vertical="center"/>
      <protection locked="0"/>
    </xf>
    <xf numFmtId="10" fontId="10" fillId="0" borderId="4" xfId="2" applyNumberFormat="1" applyFont="1" applyFill="1" applyBorder="1" applyAlignment="1" applyProtection="1">
      <alignment horizontal="center" vertical="center"/>
      <protection locked="0"/>
    </xf>
    <xf numFmtId="0" fontId="6" fillId="0" borderId="4" xfId="2" applyFont="1" applyFill="1" applyBorder="1" applyAlignment="1">
      <alignment horizontal="center" vertical="center"/>
    </xf>
    <xf numFmtId="0" fontId="37" fillId="11" borderId="0" xfId="6" applyFont="1" applyFill="1" applyAlignment="1">
      <alignment horizontal="center" vertical="center"/>
    </xf>
    <xf numFmtId="0" fontId="36" fillId="11" borderId="0" xfId="6" quotePrefix="1" applyFont="1" applyFill="1" applyAlignment="1">
      <alignment horizontal="center" vertical="center"/>
    </xf>
    <xf numFmtId="0" fontId="36" fillId="11" borderId="0" xfId="6" applyFont="1" applyFill="1" applyAlignment="1">
      <alignment horizontal="center" vertical="center"/>
    </xf>
    <xf numFmtId="0" fontId="38" fillId="11" borderId="0" xfId="6" applyFont="1" applyFill="1" applyAlignment="1">
      <alignment horizontal="center" vertical="center"/>
    </xf>
    <xf numFmtId="1" fontId="39" fillId="5" borderId="5" xfId="6" applyNumberFormat="1" applyFont="1" applyFill="1" applyBorder="1" applyAlignment="1" applyProtection="1">
      <alignment horizontal="center" vertical="center" wrapText="1"/>
      <protection locked="0"/>
    </xf>
    <xf numFmtId="1" fontId="39" fillId="5" borderId="6" xfId="6" applyNumberFormat="1" applyFont="1" applyFill="1" applyBorder="1" applyAlignment="1" applyProtection="1">
      <alignment horizontal="center" vertical="center" wrapText="1"/>
      <protection locked="0"/>
    </xf>
    <xf numFmtId="1" fontId="31" fillId="6" borderId="5" xfId="6" applyNumberFormat="1" applyFont="1" applyFill="1" applyBorder="1" applyAlignment="1" applyProtection="1">
      <alignment horizontal="center" vertical="center" wrapText="1"/>
      <protection locked="0"/>
    </xf>
    <xf numFmtId="1" fontId="31" fillId="6" borderId="6" xfId="6" applyNumberFormat="1" applyFont="1" applyFill="1" applyBorder="1" applyAlignment="1" applyProtection="1">
      <alignment horizontal="center" vertical="center" wrapText="1"/>
      <protection locked="0"/>
    </xf>
    <xf numFmtId="1" fontId="31" fillId="6" borderId="7" xfId="6" applyNumberFormat="1" applyFont="1" applyFill="1" applyBorder="1" applyAlignment="1" applyProtection="1">
      <alignment horizontal="center" vertical="center" wrapText="1"/>
      <protection locked="0"/>
    </xf>
    <xf numFmtId="0" fontId="7" fillId="2" borderId="2" xfId="6" applyFont="1" applyFill="1" applyBorder="1" applyAlignment="1" applyProtection="1">
      <alignment horizontal="center" vertical="center" wrapText="1"/>
      <protection locked="0"/>
    </xf>
    <xf numFmtId="0" fontId="7" fillId="2" borderId="8" xfId="6" applyFont="1" applyFill="1" applyBorder="1" applyAlignment="1" applyProtection="1">
      <alignment horizontal="center" vertical="center" wrapText="1"/>
      <protection locked="0"/>
    </xf>
    <xf numFmtId="0" fontId="7" fillId="2" borderId="3" xfId="6" applyFont="1" applyFill="1" applyBorder="1" applyAlignment="1" applyProtection="1">
      <alignment horizontal="center" vertical="center" wrapText="1"/>
      <protection locked="0"/>
    </xf>
    <xf numFmtId="0" fontId="7" fillId="2" borderId="1" xfId="6" applyFont="1" applyFill="1" applyBorder="1" applyAlignment="1" applyProtection="1">
      <alignment horizontal="center" vertical="center" wrapText="1"/>
      <protection locked="0"/>
    </xf>
    <xf numFmtId="0" fontId="6" fillId="0" borderId="0" xfId="6" applyFont="1" applyAlignment="1" applyProtection="1">
      <alignment horizontal="center" vertical="center" wrapText="1"/>
      <protection locked="0"/>
    </xf>
    <xf numFmtId="1" fontId="30" fillId="3" borderId="5" xfId="6" applyNumberFormat="1" applyFont="1" applyFill="1" applyBorder="1" applyAlignment="1" applyProtection="1">
      <alignment horizontal="center" vertical="center" wrapText="1"/>
      <protection locked="0"/>
    </xf>
    <xf numFmtId="1" fontId="30" fillId="3" borderId="6" xfId="6" applyNumberFormat="1" applyFont="1" applyFill="1" applyBorder="1" applyAlignment="1" applyProtection="1">
      <alignment horizontal="center" vertical="center" wrapText="1"/>
      <protection locked="0"/>
    </xf>
    <xf numFmtId="164" fontId="26" fillId="7" borderId="0" xfId="6" applyNumberFormat="1" applyFont="1" applyFill="1" applyAlignment="1" applyProtection="1">
      <alignment horizontal="center" vertical="center"/>
      <protection locked="0"/>
    </xf>
    <xf numFmtId="16" fontId="7" fillId="2" borderId="2" xfId="6" applyNumberFormat="1" applyFont="1" applyFill="1" applyBorder="1" applyAlignment="1" applyProtection="1">
      <alignment horizontal="center" vertical="center"/>
      <protection locked="0"/>
    </xf>
    <xf numFmtId="16" fontId="7" fillId="2" borderId="8" xfId="6" applyNumberFormat="1" applyFont="1" applyFill="1" applyBorder="1" applyAlignment="1" applyProtection="1">
      <alignment horizontal="center" vertical="center"/>
      <protection locked="0"/>
    </xf>
    <xf numFmtId="16" fontId="7" fillId="2" borderId="3" xfId="6" applyNumberFormat="1" applyFont="1" applyFill="1" applyBorder="1" applyAlignment="1" applyProtection="1">
      <alignment horizontal="center" vertical="center"/>
      <protection locked="0"/>
    </xf>
    <xf numFmtId="0" fontId="15" fillId="0" borderId="0" xfId="6" quotePrefix="1" applyFont="1" applyAlignment="1">
      <alignment horizontal="center" vertical="center"/>
    </xf>
    <xf numFmtId="0" fontId="11" fillId="0" borderId="0" xfId="6" applyFont="1" applyAlignment="1">
      <alignment horizontal="center" vertical="center"/>
    </xf>
    <xf numFmtId="0" fontId="16" fillId="0" borderId="4" xfId="6" applyFont="1" applyBorder="1" applyAlignment="1">
      <alignment horizontal="center" vertical="center"/>
    </xf>
    <xf numFmtId="1" fontId="33" fillId="0" borderId="5" xfId="2" applyNumberFormat="1" applyFont="1" applyBorder="1" applyAlignment="1" applyProtection="1">
      <alignment horizontal="center" vertical="center" wrapText="1"/>
      <protection locked="0"/>
    </xf>
    <xf numFmtId="1" fontId="33" fillId="0" borderId="6" xfId="2" applyNumberFormat="1" applyFont="1" applyBorder="1" applyAlignment="1" applyProtection="1">
      <alignment horizontal="center" vertical="center" wrapText="1"/>
      <protection locked="0"/>
    </xf>
    <xf numFmtId="1" fontId="33" fillId="0" borderId="7" xfId="2" applyNumberFormat="1" applyFont="1" applyBorder="1" applyAlignment="1" applyProtection="1">
      <alignment horizontal="center" vertical="center" wrapText="1"/>
      <protection locked="0"/>
    </xf>
    <xf numFmtId="1" fontId="26" fillId="11" borderId="0" xfId="2" quotePrefix="1" applyNumberFormat="1" applyFont="1" applyFill="1" applyAlignment="1" applyProtection="1">
      <alignment horizontal="center" vertical="center" wrapText="1"/>
      <protection locked="0"/>
    </xf>
    <xf numFmtId="1" fontId="26" fillId="11" borderId="0" xfId="2" applyNumberFormat="1" applyFont="1" applyFill="1" applyAlignment="1" applyProtection="1">
      <alignment horizontal="center" vertical="center" wrapText="1"/>
      <protection locked="0"/>
    </xf>
    <xf numFmtId="0" fontId="24" fillId="0" borderId="0" xfId="6" quotePrefix="1" applyFont="1" applyAlignment="1">
      <alignment horizontal="center" vertical="center"/>
    </xf>
    <xf numFmtId="0" fontId="24" fillId="0" borderId="0" xfId="6" applyFont="1" applyAlignment="1">
      <alignment horizontal="center" vertical="center"/>
    </xf>
    <xf numFmtId="0" fontId="27" fillId="0" borderId="0" xfId="6" applyFont="1" applyAlignment="1">
      <alignment horizontal="center" vertical="center"/>
    </xf>
    <xf numFmtId="14" fontId="26" fillId="7" borderId="0" xfId="2" applyNumberFormat="1" applyFont="1" applyFill="1" applyAlignment="1" applyProtection="1">
      <alignment horizontal="center" vertical="center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16" fontId="7" fillId="2" borderId="1" xfId="2" applyNumberFormat="1" applyFont="1" applyFill="1" applyBorder="1" applyAlignment="1" applyProtection="1">
      <alignment horizontal="center" vertical="center"/>
      <protection locked="0"/>
    </xf>
    <xf numFmtId="0" fontId="7" fillId="2" borderId="3" xfId="2" applyFont="1" applyFill="1" applyBorder="1" applyAlignment="1" applyProtection="1">
      <alignment horizontal="center" vertical="center" wrapText="1"/>
      <protection locked="0"/>
    </xf>
    <xf numFmtId="0" fontId="7" fillId="2" borderId="1" xfId="2" applyFont="1" applyFill="1" applyBorder="1" applyAlignment="1" applyProtection="1">
      <alignment horizontal="center" vertical="center" wrapText="1"/>
      <protection locked="0"/>
    </xf>
    <xf numFmtId="0" fontId="7" fillId="2" borderId="2" xfId="2" applyFont="1" applyFill="1" applyBorder="1" applyAlignment="1" applyProtection="1">
      <alignment horizontal="center" vertical="center" wrapText="1"/>
      <protection locked="0"/>
    </xf>
    <xf numFmtId="1" fontId="17" fillId="0" borderId="5" xfId="2" applyNumberFormat="1" applyFont="1" applyBorder="1" applyAlignment="1" applyProtection="1">
      <alignment horizontal="center" vertical="center" wrapText="1"/>
      <protection locked="0"/>
    </xf>
    <xf numFmtId="1" fontId="17" fillId="0" borderId="6" xfId="2" applyNumberFormat="1" applyFont="1" applyBorder="1" applyAlignment="1" applyProtection="1">
      <alignment horizontal="center" vertical="center" wrapText="1"/>
      <protection locked="0"/>
    </xf>
    <xf numFmtId="1" fontId="17" fillId="0" borderId="7" xfId="2" applyNumberFormat="1" applyFont="1" applyBorder="1" applyAlignment="1" applyProtection="1">
      <alignment horizontal="center" vertical="center" wrapText="1"/>
      <protection locked="0"/>
    </xf>
    <xf numFmtId="1" fontId="17" fillId="8" borderId="5" xfId="2" applyNumberFormat="1" applyFont="1" applyFill="1" applyBorder="1" applyAlignment="1" applyProtection="1">
      <alignment horizontal="center" vertical="center" wrapText="1"/>
      <protection locked="0"/>
    </xf>
    <xf numFmtId="1" fontId="17" fillId="8" borderId="6" xfId="2" applyNumberFormat="1" applyFont="1" applyFill="1" applyBorder="1" applyAlignment="1" applyProtection="1">
      <alignment horizontal="center" vertical="center" wrapText="1"/>
      <protection locked="0"/>
    </xf>
    <xf numFmtId="1" fontId="17" fillId="8" borderId="7" xfId="2" applyNumberFormat="1" applyFont="1" applyFill="1" applyBorder="1" applyAlignment="1" applyProtection="1">
      <alignment horizontal="center" vertical="center" wrapText="1"/>
      <protection locked="0"/>
    </xf>
    <xf numFmtId="0" fontId="35" fillId="0" borderId="0" xfId="6" applyFont="1" applyAlignment="1">
      <alignment horizontal="center" vertical="center"/>
    </xf>
    <xf numFmtId="0" fontId="15" fillId="0" borderId="0" xfId="2" quotePrefix="1" applyFont="1" applyAlignment="1">
      <alignment horizontal="center" vertical="center"/>
    </xf>
    <xf numFmtId="0" fontId="41" fillId="0" borderId="0" xfId="2" applyFont="1" applyAlignment="1">
      <alignment horizontal="center" vertical="center"/>
    </xf>
    <xf numFmtId="0" fontId="34" fillId="0" borderId="0" xfId="2" applyFont="1" applyAlignment="1">
      <alignment horizontal="center" vertical="center"/>
    </xf>
    <xf numFmtId="1" fontId="44" fillId="12" borderId="5" xfId="6" applyNumberFormat="1" applyFont="1" applyFill="1" applyBorder="1" applyAlignment="1" applyProtection="1">
      <alignment horizontal="center" vertical="center" wrapText="1"/>
      <protection locked="0"/>
    </xf>
    <xf numFmtId="1" fontId="44" fillId="12" borderId="6" xfId="6" applyNumberFormat="1" applyFont="1" applyFill="1" applyBorder="1" applyAlignment="1" applyProtection="1">
      <alignment horizontal="center" vertical="center" wrapText="1"/>
      <protection locked="0"/>
    </xf>
    <xf numFmtId="1" fontId="44" fillId="8" borderId="5" xfId="6" applyNumberFormat="1" applyFont="1" applyFill="1" applyBorder="1" applyAlignment="1" applyProtection="1">
      <alignment horizontal="center" vertical="center" wrapText="1"/>
      <protection locked="0"/>
    </xf>
    <xf numFmtId="1" fontId="44" fillId="8" borderId="6" xfId="6" applyNumberFormat="1" applyFont="1" applyFill="1" applyBorder="1" applyAlignment="1" applyProtection="1">
      <alignment horizontal="center" vertical="center" wrapText="1"/>
      <protection locked="0"/>
    </xf>
    <xf numFmtId="1" fontId="44" fillId="12" borderId="7" xfId="6" applyNumberFormat="1" applyFont="1" applyFill="1" applyBorder="1" applyAlignment="1" applyProtection="1">
      <alignment horizontal="center" vertical="center" wrapText="1"/>
      <protection locked="0"/>
    </xf>
    <xf numFmtId="1" fontId="43" fillId="0" borderId="5" xfId="2" applyNumberFormat="1" applyFont="1" applyBorder="1" applyAlignment="1" applyProtection="1">
      <alignment horizontal="center" vertical="center" wrapText="1"/>
      <protection locked="0"/>
    </xf>
    <xf numFmtId="1" fontId="43" fillId="0" borderId="6" xfId="2" applyNumberFormat="1" applyFont="1" applyBorder="1" applyAlignment="1" applyProtection="1">
      <alignment horizontal="center" vertical="center" wrapText="1"/>
      <protection locked="0"/>
    </xf>
    <xf numFmtId="1" fontId="43" fillId="0" borderId="7" xfId="2" applyNumberFormat="1" applyFont="1" applyBorder="1" applyAlignment="1" applyProtection="1">
      <alignment horizontal="center" vertical="center" wrapText="1"/>
      <protection locked="0"/>
    </xf>
    <xf numFmtId="0" fontId="42" fillId="11" borderId="0" xfId="6" quotePrefix="1" applyFont="1" applyFill="1" applyAlignment="1">
      <alignment horizontal="center" vertical="center"/>
    </xf>
    <xf numFmtId="0" fontId="42" fillId="11" borderId="0" xfId="6" applyFont="1" applyFill="1" applyAlignment="1">
      <alignment horizontal="center" vertical="center"/>
    </xf>
    <xf numFmtId="0" fontId="45" fillId="11" borderId="0" xfId="6" applyFont="1" applyFill="1" applyAlignment="1">
      <alignment horizontal="center" vertical="center"/>
    </xf>
  </cellXfs>
  <cellStyles count="7">
    <cellStyle name="Normal" xfId="0" builtinId="0"/>
    <cellStyle name="Normal 2" xfId="1"/>
    <cellStyle name="Normal 2 2" xfId="2"/>
    <cellStyle name="Normal_Torneios Challenger 2008_18 técnicos_com Mata-Mata" xfId="3"/>
    <cellStyle name="Normal_Torneios Challenger 2008_19 técnicos_com Mata-Mata" xfId="4"/>
    <cellStyle name="Normal_Torneios Challenger 2008_20 técnicos_com Mata-Mata" xfId="5"/>
    <cellStyle name="Normal_Torneios Challenger 2008_21 técnicos_com Mata-Mata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J78"/>
  <sheetViews>
    <sheetView topLeftCell="A25" workbookViewId="0">
      <selection activeCell="L48" sqref="L48:L50"/>
    </sheetView>
  </sheetViews>
  <sheetFormatPr defaultColWidth="8" defaultRowHeight="12" x14ac:dyDescent="0.2"/>
  <cols>
    <col min="1" max="1" width="18.42578125" style="24" bestFit="1" customWidth="1"/>
    <col min="2" max="2" width="3.7109375" style="24" customWidth="1"/>
    <col min="3" max="3" width="18.42578125" style="24" bestFit="1" customWidth="1"/>
    <col min="4" max="11" width="2.7109375" style="24" customWidth="1"/>
    <col min="12" max="12" width="24" style="27" bestFit="1" customWidth="1"/>
    <col min="13" max="17" width="3.7109375" style="24" customWidth="1"/>
    <col min="18" max="18" width="12" style="24" hidden="1" customWidth="1"/>
    <col min="19" max="20" width="2" style="24" hidden="1" customWidth="1"/>
    <col min="21" max="21" width="3" style="24" hidden="1" customWidth="1"/>
    <col min="22" max="22" width="5" style="27" hidden="1" customWidth="1"/>
    <col min="23" max="23" width="10.5703125" style="27" hidden="1" customWidth="1"/>
    <col min="24" max="26" width="10.85546875" style="27" hidden="1" customWidth="1"/>
    <col min="27" max="27" width="10.7109375" style="27" hidden="1" customWidth="1"/>
    <col min="28" max="28" width="10.85546875" style="27" hidden="1" customWidth="1"/>
    <col min="29" max="29" width="8" style="90"/>
    <col min="30" max="30" width="7.7109375" style="27" customWidth="1"/>
    <col min="31" max="16384" width="8" style="27"/>
  </cols>
  <sheetData>
    <row r="1" spans="1:36" x14ac:dyDescent="0.2">
      <c r="A1" s="24" t="str">
        <f>'Tabela da Primeira Fase'!M8</f>
        <v>VASCO DA GAMA - Pim</v>
      </c>
      <c r="B1" s="24">
        <f>IF('Tabela da Primeira Fase'!N8&lt;'Tabela da Primeira Fase'!P8,0,IF('Tabela da Primeira Fase'!N8='Tabela da Primeira Fase'!P8,1,IF('Tabela da Primeira Fase'!N8&gt;'Tabela da Primeira Fase'!P8,2)))</f>
        <v>0</v>
      </c>
      <c r="C1" s="24" t="str">
        <f>'Tabela da Primeira Fase'!Q8</f>
        <v>ATLÉTICO MG - RoB</v>
      </c>
      <c r="D1" s="24">
        <f>IF('Tabela da Primeira Fase'!N8&gt;'Tabela da Primeira Fase'!P8,0,IF('Tabela da Primeira Fase'!N8='Tabela da Primeira Fase'!P8,1,IF('Tabela da Primeira Fase'!N8&lt;'Tabela da Primeira Fase'!P8,2)))</f>
        <v>2</v>
      </c>
      <c r="E1" s="24">
        <f>IF(ISNUMBER('Tabela da Primeira Fase'!N8),1,0)</f>
        <v>1</v>
      </c>
      <c r="F1" s="24">
        <f>IF(B1*E1=2,1,0)</f>
        <v>0</v>
      </c>
      <c r="G1" s="24">
        <f>IF(B1*E1=1,1,0)</f>
        <v>0</v>
      </c>
      <c r="H1" s="24">
        <f>IF(B1=0,IF(E1=1,1,0),0)</f>
        <v>1</v>
      </c>
      <c r="I1" s="24">
        <f>IF(E1*D1=2,1,0)</f>
        <v>1</v>
      </c>
      <c r="J1" s="24">
        <f>IF(E1*D1=1,1,0)</f>
        <v>0</v>
      </c>
      <c r="K1" s="24">
        <f>IF(D1=0,IF(E1=1,1,0),0)</f>
        <v>0</v>
      </c>
      <c r="L1" s="25" t="s">
        <v>58</v>
      </c>
      <c r="M1" s="26" t="s">
        <v>14</v>
      </c>
      <c r="N1" s="26" t="s">
        <v>4</v>
      </c>
      <c r="O1" s="26" t="s">
        <v>3</v>
      </c>
      <c r="P1" s="26" t="s">
        <v>26</v>
      </c>
      <c r="Q1" s="26" t="s">
        <v>16</v>
      </c>
      <c r="W1" s="24" t="s">
        <v>27</v>
      </c>
      <c r="X1" s="24" t="s">
        <v>7</v>
      </c>
      <c r="Y1" s="24" t="s">
        <v>28</v>
      </c>
      <c r="Z1" s="24" t="s">
        <v>29</v>
      </c>
      <c r="AA1" s="24" t="s">
        <v>30</v>
      </c>
      <c r="AB1" s="24" t="s">
        <v>31</v>
      </c>
    </row>
    <row r="2" spans="1:36" x14ac:dyDescent="0.2">
      <c r="A2" s="24" t="str">
        <f>'Tabela da Primeira Fase'!M9</f>
        <v>COLO COLO CHI - Mal</v>
      </c>
      <c r="B2" s="24">
        <f>IF('Tabela da Primeira Fase'!N9&lt;'Tabela da Primeira Fase'!P9,0,IF('Tabela da Primeira Fase'!N9='Tabela da Primeira Fase'!P9,1,IF('Tabela da Primeira Fase'!N9&gt;'Tabela da Primeira Fase'!P9,2)))</f>
        <v>0</v>
      </c>
      <c r="C2" s="24" t="str">
        <f>'Tabela da Primeira Fase'!Q9</f>
        <v>FLUMINENSE - Sim</v>
      </c>
      <c r="D2" s="24">
        <f>IF('Tabela da Primeira Fase'!N9&gt;'Tabela da Primeira Fase'!P9,0,IF('Tabela da Primeira Fase'!N9='Tabela da Primeira Fase'!P9,1,IF('Tabela da Primeira Fase'!N9&lt;'Tabela da Primeira Fase'!P9,2)))</f>
        <v>2</v>
      </c>
      <c r="E2" s="24">
        <f>IF(ISNUMBER('Tabela da Primeira Fase'!N9),1,0)</f>
        <v>1</v>
      </c>
      <c r="F2" s="24">
        <f t="shared" ref="F2:F18" si="0">IF(B2*E2=2,1,0)</f>
        <v>0</v>
      </c>
      <c r="G2" s="24">
        <f t="shared" ref="G2:G18" si="1">IF(B2*E2=1,1,0)</f>
        <v>0</v>
      </c>
      <c r="H2" s="24">
        <f t="shared" ref="H2:H18" si="2">IF(B2=0,IF(E2=1,1,0),0)</f>
        <v>1</v>
      </c>
      <c r="I2" s="24">
        <f t="shared" ref="I2:I18" si="3">IF(E2*D2=2,1,0)</f>
        <v>1</v>
      </c>
      <c r="J2" s="24">
        <f t="shared" ref="J2:J18" si="4">IF(E2*D2=1,1,0)</f>
        <v>0</v>
      </c>
      <c r="K2" s="24">
        <f t="shared" ref="K2:K18" si="5">IF(D2=0,IF(E2=1,1,0),0)</f>
        <v>0</v>
      </c>
      <c r="L2" s="78" t="s">
        <v>127</v>
      </c>
      <c r="M2" s="24">
        <f>SUMIF($A$1:$A$780,L2,$F$1:$F$780)+SUMIF($C$1:$C$780,L2,$I$1:$I$780)</f>
        <v>1</v>
      </c>
      <c r="N2" s="24">
        <f>SUMIF($A$1:$A$780,L2,$G$1:$G$780)+SUMIF($C$1:$C$780,L2,$J$1:$J$780)</f>
        <v>0</v>
      </c>
      <c r="O2" s="24">
        <f>SUMIF($A$1:$A$780,L2,$H$1:$H$780)+SUMIF($C$1:$C$780,L2,$K$1:$K$780)</f>
        <v>1</v>
      </c>
      <c r="P2" s="24">
        <f>SUMIF('Tabela da Primeira Fase'!$M$8:$M$753,L2,'Tabela da Primeira Fase'!$N$8:$N$753)+SUMIF('Tabela da Primeira Fase'!$Q$8:$Q$753,L2,'Tabela da Primeira Fase'!$P$8:$P$753)</f>
        <v>4</v>
      </c>
      <c r="Q2" s="24">
        <f>SUMIF('Tabela da Primeira Fase'!$M$8:$M$753,L2,'Tabela da Primeira Fase'!$P$8:$P$753)+SUMIF('Tabela da Primeira Fase'!$Q$8:$Q$753,L2,'Tabela da Primeira Fase'!$N$8:$N$753)</f>
        <v>5</v>
      </c>
      <c r="R2" s="24">
        <f>(1000000*((3*M2)+N2))+(10000*M2)+(100*(P2-Q2))+P2+(0.001*(30-T2))</f>
        <v>3009904.0290000001</v>
      </c>
      <c r="S2" s="24">
        <f>RANK(R2,$R$2:$R$5)</f>
        <v>2</v>
      </c>
      <c r="T2" s="24">
        <v>1</v>
      </c>
      <c r="U2" s="24">
        <f>IF($S$2=T2,2,0)+IF($S$3=T2,3,0)+IF($S$4=T2,4,0)+IF($S$5=T2,5,0)</f>
        <v>3</v>
      </c>
      <c r="W2" s="29" t="str">
        <f t="shared" ref="W2:AB2" si="6">CONCATENATE("'Auxiliar'!",W$1,$U2)</f>
        <v>'Auxiliar'!L3</v>
      </c>
      <c r="X2" s="29" t="str">
        <f t="shared" si="6"/>
        <v>'Auxiliar'!M3</v>
      </c>
      <c r="Y2" s="29" t="str">
        <f t="shared" si="6"/>
        <v>'Auxiliar'!N3</v>
      </c>
      <c r="Z2" s="29" t="str">
        <f t="shared" si="6"/>
        <v>'Auxiliar'!O3</v>
      </c>
      <c r="AA2" s="29" t="str">
        <f t="shared" si="6"/>
        <v>'Auxiliar'!P3</v>
      </c>
      <c r="AB2" s="29" t="str">
        <f t="shared" si="6"/>
        <v>'Auxiliar'!Q3</v>
      </c>
      <c r="AC2" s="90">
        <v>1</v>
      </c>
      <c r="AD2" s="90"/>
      <c r="AE2" s="24"/>
      <c r="AF2" s="24"/>
      <c r="AG2" s="24"/>
      <c r="AH2" s="24"/>
      <c r="AI2" s="24"/>
      <c r="AJ2" s="24"/>
    </row>
    <row r="3" spans="1:36" x14ac:dyDescent="0.2">
      <c r="A3" s="24" t="str">
        <f>'Tabela da Primeira Fase'!M10</f>
        <v>NÁUTICO - Jea</v>
      </c>
      <c r="B3" s="24">
        <f>IF('Tabela da Primeira Fase'!N10&lt;'Tabela da Primeira Fase'!P10,0,IF('Tabela da Primeira Fase'!N10='Tabela da Primeira Fase'!P10,1,IF('Tabela da Primeira Fase'!N10&gt;'Tabela da Primeira Fase'!P10,2)))</f>
        <v>0</v>
      </c>
      <c r="C3" s="24" t="str">
        <f>'Tabela da Primeira Fase'!Q10</f>
        <v>NACIONAL URU - Ton</v>
      </c>
      <c r="D3" s="24">
        <f>IF('Tabela da Primeira Fase'!N10&gt;'Tabela da Primeira Fase'!P10,0,IF('Tabela da Primeira Fase'!N10='Tabela da Primeira Fase'!P10,1,IF('Tabela da Primeira Fase'!N10&lt;'Tabela da Primeira Fase'!P10,2)))</f>
        <v>2</v>
      </c>
      <c r="E3" s="24">
        <f>IF(ISNUMBER('Tabela da Primeira Fase'!N10),1,0)</f>
        <v>1</v>
      </c>
      <c r="F3" s="24">
        <f t="shared" si="0"/>
        <v>0</v>
      </c>
      <c r="G3" s="24">
        <f t="shared" si="1"/>
        <v>0</v>
      </c>
      <c r="H3" s="24">
        <f t="shared" si="2"/>
        <v>1</v>
      </c>
      <c r="I3" s="24">
        <f t="shared" si="3"/>
        <v>1</v>
      </c>
      <c r="J3" s="24">
        <f t="shared" si="4"/>
        <v>0</v>
      </c>
      <c r="K3" s="24">
        <f t="shared" si="5"/>
        <v>0</v>
      </c>
      <c r="L3" s="78" t="s">
        <v>128</v>
      </c>
      <c r="M3" s="24">
        <f>SUMIF($A$1:$A$780,L3,$F$1:$F$780)+SUMIF($C$1:$C$780,L3,$I$1:$I$780)</f>
        <v>1</v>
      </c>
      <c r="N3" s="24">
        <f>SUMIF($A$1:$A$780,L3,$G$1:$G$780)+SUMIF($C$1:$C$780,L3,$J$1:$J$780)</f>
        <v>1</v>
      </c>
      <c r="O3" s="24">
        <f>SUMIF($A$1:$A$780,L3,$H$1:$H$780)+SUMIF($C$1:$C$780,L3,$K$1:$K$780)</f>
        <v>0</v>
      </c>
      <c r="P3" s="24">
        <f>SUMIF('Tabela da Primeira Fase'!$M$8:$M$753,L3,'Tabela da Primeira Fase'!$N$8:$N$753)+SUMIF('Tabela da Primeira Fase'!$Q$8:$Q$753,L3,'Tabela da Primeira Fase'!$P$8:$P$753)</f>
        <v>7</v>
      </c>
      <c r="Q3" s="24">
        <f>SUMIF('Tabela da Primeira Fase'!$M$8:$M$753,L3,'Tabela da Primeira Fase'!$P$8:$P$753)+SUMIF('Tabela da Primeira Fase'!$Q$8:$Q$753,L3,'Tabela da Primeira Fase'!$N$8:$N$753)</f>
        <v>2</v>
      </c>
      <c r="R3" s="24">
        <f>(1000000*((3*M3)+N3))+(10000*M3)+(100*(P3-Q3))+P3+(0.001*(30-T3))</f>
        <v>4010507.0279999999</v>
      </c>
      <c r="S3" s="24">
        <f>RANK(R3,$R$2:$R$5)</f>
        <v>1</v>
      </c>
      <c r="T3" s="24">
        <v>2</v>
      </c>
      <c r="U3" s="24">
        <f>IF($S$2=T3,2,0)+IF($S$3=T3,3,0)+IF($S$4=T3,4,0)+IF($S$5=T3,5,0)</f>
        <v>2</v>
      </c>
      <c r="W3" s="29" t="str">
        <f>CONCATENATE("'Auxiliar'!",W$1,$U3)</f>
        <v>'Auxiliar'!L2</v>
      </c>
      <c r="X3" s="29" t="str">
        <f t="shared" ref="X3:AB4" si="7">CONCATENATE("'Auxiliar'!",X$1,$U3)</f>
        <v>'Auxiliar'!M2</v>
      </c>
      <c r="Y3" s="29" t="str">
        <f t="shared" si="7"/>
        <v>'Auxiliar'!N2</v>
      </c>
      <c r="Z3" s="29" t="str">
        <f t="shared" si="7"/>
        <v>'Auxiliar'!O2</v>
      </c>
      <c r="AA3" s="29" t="str">
        <f t="shared" si="7"/>
        <v>'Auxiliar'!P2</v>
      </c>
      <c r="AB3" s="29" t="str">
        <f t="shared" si="7"/>
        <v>'Auxiliar'!Q2</v>
      </c>
      <c r="AC3" s="90">
        <v>2</v>
      </c>
      <c r="AD3" s="90"/>
      <c r="AE3" s="24"/>
      <c r="AF3" s="24"/>
      <c r="AG3" s="24"/>
      <c r="AH3" s="24"/>
      <c r="AI3" s="24"/>
      <c r="AJ3" s="24"/>
    </row>
    <row r="4" spans="1:36" x14ac:dyDescent="0.2">
      <c r="A4" s="24" t="str">
        <f>'Tabela da Primeira Fase'!M11</f>
        <v>BOCA JUNIORS ARG - Aéc</v>
      </c>
      <c r="B4" s="24">
        <f>IF('Tabela da Primeira Fase'!N11&lt;'Tabela da Primeira Fase'!P11,0,IF('Tabela da Primeira Fase'!N11='Tabela da Primeira Fase'!P11,1,IF('Tabela da Primeira Fase'!N11&gt;'Tabela da Primeira Fase'!P11,2)))</f>
        <v>0</v>
      </c>
      <c r="C4" s="24" t="str">
        <f>'Tabela da Primeira Fase'!Q11</f>
        <v>GRÊMIO - MaF</v>
      </c>
      <c r="D4" s="24">
        <f>IF('Tabela da Primeira Fase'!N11&gt;'Tabela da Primeira Fase'!P11,0,IF('Tabela da Primeira Fase'!N11='Tabela da Primeira Fase'!P11,1,IF('Tabela da Primeira Fase'!N11&lt;'Tabela da Primeira Fase'!P11,2)))</f>
        <v>2</v>
      </c>
      <c r="E4" s="24">
        <f>IF(ISNUMBER('Tabela da Primeira Fase'!N11),1,0)</f>
        <v>1</v>
      </c>
      <c r="F4" s="24">
        <f t="shared" si="0"/>
        <v>0</v>
      </c>
      <c r="G4" s="24">
        <f t="shared" si="1"/>
        <v>0</v>
      </c>
      <c r="H4" s="24">
        <f t="shared" si="2"/>
        <v>1</v>
      </c>
      <c r="I4" s="24">
        <f t="shared" si="3"/>
        <v>1</v>
      </c>
      <c r="J4" s="24">
        <f t="shared" si="4"/>
        <v>0</v>
      </c>
      <c r="K4" s="24">
        <f t="shared" si="5"/>
        <v>0</v>
      </c>
      <c r="L4" s="78" t="s">
        <v>99</v>
      </c>
      <c r="M4" s="24">
        <f>SUMIF($A$1:$A$780,L4,$F$1:$F$780)+SUMIF($C$1:$C$780,L4,$I$1:$I$780)</f>
        <v>0</v>
      </c>
      <c r="N4" s="24">
        <f>SUMIF($A$1:$A$780,L4,$G$1:$G$780)+SUMIF($C$1:$C$780,L4,$J$1:$J$780)</f>
        <v>1</v>
      </c>
      <c r="O4" s="24">
        <f>SUMIF($A$1:$A$780,L4,$H$1:$H$780)+SUMIF($C$1:$C$780,L4,$K$1:$K$780)</f>
        <v>1</v>
      </c>
      <c r="P4" s="24">
        <f>SUMIF('Tabela da Primeira Fase'!$M$8:$M$753,L4,'Tabela da Primeira Fase'!$N$8:$N$753)+SUMIF('Tabela da Primeira Fase'!$Q$8:$Q$753,L4,'Tabela da Primeira Fase'!$P$8:$P$753)</f>
        <v>2</v>
      </c>
      <c r="Q4" s="24">
        <f>SUMIF('Tabela da Primeira Fase'!$M$8:$M$753,L4,'Tabela da Primeira Fase'!$P$8:$P$753)+SUMIF('Tabela da Primeira Fase'!$Q$8:$Q$753,L4,'Tabela da Primeira Fase'!$N$8:$N$753)</f>
        <v>6</v>
      </c>
      <c r="R4" s="24">
        <f>(1000000*((3*M4)+N4))+(10000*M4)+(100*(P4-Q4))+P4+(0.001*(30-T4))</f>
        <v>999602.027</v>
      </c>
      <c r="S4" s="24">
        <f>RANK(R4,$R$2:$R$5)</f>
        <v>3</v>
      </c>
      <c r="T4" s="24">
        <v>3</v>
      </c>
      <c r="U4" s="24">
        <f>IF($S$2=T4,2,0)+IF($S$3=T4,3,0)+IF($S$4=T4,4,0)+IF($S$5=T4,5,0)</f>
        <v>4</v>
      </c>
      <c r="W4" s="29" t="str">
        <f>CONCATENATE("'Auxiliar'!",W$1,$U4)</f>
        <v>'Auxiliar'!L4</v>
      </c>
      <c r="X4" s="29" t="str">
        <f t="shared" si="7"/>
        <v>'Auxiliar'!M4</v>
      </c>
      <c r="Y4" s="29" t="str">
        <f t="shared" si="7"/>
        <v>'Auxiliar'!N4</v>
      </c>
      <c r="Z4" s="29" t="str">
        <f t="shared" si="7"/>
        <v>'Auxiliar'!O4</v>
      </c>
      <c r="AA4" s="29" t="str">
        <f t="shared" si="7"/>
        <v>'Auxiliar'!P4</v>
      </c>
      <c r="AB4" s="29" t="str">
        <f t="shared" si="7"/>
        <v>'Auxiliar'!Q4</v>
      </c>
      <c r="AC4" s="90">
        <v>3</v>
      </c>
      <c r="AD4" s="90"/>
      <c r="AE4" s="24"/>
      <c r="AF4" s="24"/>
      <c r="AG4" s="24"/>
      <c r="AH4" s="24"/>
      <c r="AI4" s="24"/>
      <c r="AJ4" s="24"/>
    </row>
    <row r="5" spans="1:36" x14ac:dyDescent="0.2">
      <c r="A5" s="24" t="str">
        <f>'Tabela da Primeira Fase'!M12</f>
        <v>RACING ARG - RoG</v>
      </c>
      <c r="B5" s="24">
        <f>IF('Tabela da Primeira Fase'!N12&lt;'Tabela da Primeira Fase'!P12,0,IF('Tabela da Primeira Fase'!N12='Tabela da Primeira Fase'!P12,1,IF('Tabela da Primeira Fase'!N12&gt;'Tabela da Primeira Fase'!P12,2)))</f>
        <v>0</v>
      </c>
      <c r="C5" s="24" t="str">
        <f>'Tabela da Primeira Fase'!Q12</f>
        <v>INDEPENDIENTE ARG - Mar</v>
      </c>
      <c r="D5" s="24">
        <f>IF('Tabela da Primeira Fase'!N12&gt;'Tabela da Primeira Fase'!P12,0,IF('Tabela da Primeira Fase'!N12='Tabela da Primeira Fase'!P12,1,IF('Tabela da Primeira Fase'!N12&lt;'Tabela da Primeira Fase'!P12,2)))</f>
        <v>2</v>
      </c>
      <c r="E5" s="24">
        <f>IF(ISNUMBER('Tabela da Primeira Fase'!N12),1,0)</f>
        <v>1</v>
      </c>
      <c r="F5" s="24">
        <f t="shared" si="0"/>
        <v>0</v>
      </c>
      <c r="G5" s="24">
        <f t="shared" si="1"/>
        <v>0</v>
      </c>
      <c r="H5" s="24">
        <f t="shared" si="2"/>
        <v>1</v>
      </c>
      <c r="I5" s="24">
        <f t="shared" si="3"/>
        <v>1</v>
      </c>
      <c r="J5" s="24">
        <f t="shared" si="4"/>
        <v>0</v>
      </c>
      <c r="K5" s="24">
        <f t="shared" si="5"/>
        <v>0</v>
      </c>
      <c r="L5" s="28"/>
      <c r="W5" s="29"/>
      <c r="X5" s="29"/>
      <c r="Y5" s="29"/>
      <c r="Z5" s="29"/>
      <c r="AA5" s="29"/>
      <c r="AB5" s="29"/>
    </row>
    <row r="6" spans="1:36" x14ac:dyDescent="0.2">
      <c r="A6" s="24" t="str">
        <f>'Tabela da Primeira Fase'!M13</f>
        <v>OLIMPIA PAR - Ama</v>
      </c>
      <c r="B6" s="24">
        <f>IF('Tabela da Primeira Fase'!N13&lt;'Tabela da Primeira Fase'!P13,0,IF('Tabela da Primeira Fase'!N13='Tabela da Primeira Fase'!P13,1,IF('Tabela da Primeira Fase'!N13&gt;'Tabela da Primeira Fase'!P13,2)))</f>
        <v>0</v>
      </c>
      <c r="C6" s="24" t="str">
        <f>'Tabela da Primeira Fase'!Q13</f>
        <v>CRUZEIRO - PC</v>
      </c>
      <c r="D6" s="24">
        <f>IF('Tabela da Primeira Fase'!N13&gt;'Tabela da Primeira Fase'!P13,0,IF('Tabela da Primeira Fase'!N13='Tabela da Primeira Fase'!P13,1,IF('Tabela da Primeira Fase'!N13&lt;'Tabela da Primeira Fase'!P13,2)))</f>
        <v>2</v>
      </c>
      <c r="E6" s="24">
        <f>IF(ISNUMBER('Tabela da Primeira Fase'!N13),1,0)</f>
        <v>1</v>
      </c>
      <c r="F6" s="24">
        <f t="shared" si="0"/>
        <v>0</v>
      </c>
      <c r="G6" s="24">
        <f t="shared" si="1"/>
        <v>0</v>
      </c>
      <c r="H6" s="24">
        <f t="shared" si="2"/>
        <v>1</v>
      </c>
      <c r="I6" s="24">
        <f t="shared" si="3"/>
        <v>1</v>
      </c>
      <c r="J6" s="24">
        <f t="shared" si="4"/>
        <v>0</v>
      </c>
      <c r="K6" s="24">
        <f t="shared" si="5"/>
        <v>0</v>
      </c>
      <c r="L6" s="24"/>
    </row>
    <row r="7" spans="1:36" x14ac:dyDescent="0.2">
      <c r="A7" s="24" t="str">
        <f>'Tabela da Primeira Fase'!M14</f>
        <v>PALMEIRAS - Alc</v>
      </c>
      <c r="B7" s="24">
        <f>IF('Tabela da Primeira Fase'!N14&lt;'Tabela da Primeira Fase'!P14,0,IF('Tabela da Primeira Fase'!N14='Tabela da Primeira Fase'!P14,1,IF('Tabela da Primeira Fase'!N14&gt;'Tabela da Primeira Fase'!P14,2)))</f>
        <v>2</v>
      </c>
      <c r="C7" s="24" t="str">
        <f>'Tabela da Primeira Fase'!Q14</f>
        <v>OLIMPIA PAR - Ama</v>
      </c>
      <c r="D7" s="24">
        <f>IF('Tabela da Primeira Fase'!N14&gt;'Tabela da Primeira Fase'!P14,0,IF('Tabela da Primeira Fase'!N14='Tabela da Primeira Fase'!P14,1,IF('Tabela da Primeira Fase'!N14&lt;'Tabela da Primeira Fase'!P14,2)))</f>
        <v>0</v>
      </c>
      <c r="E7" s="24">
        <f>IF(ISNUMBER('Tabela da Primeira Fase'!N14),1,0)</f>
        <v>1</v>
      </c>
      <c r="F7" s="24">
        <f t="shared" si="0"/>
        <v>1</v>
      </c>
      <c r="G7" s="24">
        <f t="shared" si="1"/>
        <v>0</v>
      </c>
      <c r="H7" s="24">
        <f t="shared" si="2"/>
        <v>0</v>
      </c>
      <c r="I7" s="24">
        <f t="shared" si="3"/>
        <v>0</v>
      </c>
      <c r="J7" s="24">
        <f t="shared" si="4"/>
        <v>0</v>
      </c>
      <c r="K7" s="24">
        <f t="shared" si="5"/>
        <v>1</v>
      </c>
      <c r="L7" s="78" t="s">
        <v>98</v>
      </c>
      <c r="M7" s="24">
        <f>SUMIF($A$1:$A$780,L7,$F$1:$F$780)+SUMIF($C$1:$C$780,L7,$I$1:$I$780)</f>
        <v>1</v>
      </c>
      <c r="N7" s="24">
        <f>SUMIF($A$1:$A$780,L7,$G$1:$G$780)+SUMIF($C$1:$C$780,L7,$J$1:$J$780)</f>
        <v>0</v>
      </c>
      <c r="O7" s="24">
        <f>SUMIF($A$1:$A$780,L7,$H$1:$H$780)+SUMIF($C$1:$C$780,L7,$K$1:$K$780)</f>
        <v>1</v>
      </c>
      <c r="P7" s="24">
        <f>SUMIF('Tabela da Primeira Fase'!$M$8:$M$753,L7,'Tabela da Primeira Fase'!$N$8:$N$753)+SUMIF('Tabela da Primeira Fase'!$Q$8:$Q$753,L7,'Tabela da Primeira Fase'!$P$8:$P$753)</f>
        <v>3</v>
      </c>
      <c r="Q7" s="24">
        <f>SUMIF('Tabela da Primeira Fase'!$M$8:$M$753,L7,'Tabela da Primeira Fase'!$P$8:$P$753)+SUMIF('Tabela da Primeira Fase'!$Q$8:$Q$753,L7,'Tabela da Primeira Fase'!$N$8:$N$753)</f>
        <v>2</v>
      </c>
      <c r="R7" s="24">
        <f>(1000000*((3*M7)+N7))+(10000*M7)+(100*(P7-Q7))+P7+(0.001*(30-T7))</f>
        <v>3010103.0290000001</v>
      </c>
      <c r="S7" s="24">
        <f>RANK(R7,$R$7:$R$10)</f>
        <v>2</v>
      </c>
      <c r="T7" s="24">
        <v>1</v>
      </c>
      <c r="U7" s="24">
        <f>IF($S$7=T7,7,0)+IF($S$8=T7,8,0)+IF($S$9=T7,9,0)+IF($S$10=T7,10,0)</f>
        <v>8</v>
      </c>
      <c r="W7" s="29" t="str">
        <f t="shared" ref="W7:AB9" si="8">CONCATENATE("'Auxiliar'!",W$1,$U7)</f>
        <v>'Auxiliar'!L8</v>
      </c>
      <c r="X7" s="29" t="str">
        <f t="shared" si="8"/>
        <v>'Auxiliar'!M8</v>
      </c>
      <c r="Y7" s="29" t="str">
        <f t="shared" si="8"/>
        <v>'Auxiliar'!N8</v>
      </c>
      <c r="Z7" s="29" t="str">
        <f t="shared" si="8"/>
        <v>'Auxiliar'!O8</v>
      </c>
      <c r="AA7" s="29" t="str">
        <f t="shared" si="8"/>
        <v>'Auxiliar'!P8</v>
      </c>
      <c r="AB7" s="29" t="str">
        <f t="shared" si="8"/>
        <v>'Auxiliar'!Q8</v>
      </c>
      <c r="AC7" s="90">
        <v>4</v>
      </c>
    </row>
    <row r="8" spans="1:36" x14ac:dyDescent="0.2">
      <c r="A8" s="24" t="str">
        <f>'Tabela da Primeira Fase'!M15</f>
        <v>BOLIVAR BOL - AnB</v>
      </c>
      <c r="B8" s="24">
        <f>IF('Tabela da Primeira Fase'!N15&lt;'Tabela da Primeira Fase'!P15,0,IF('Tabela da Primeira Fase'!N15='Tabela da Primeira Fase'!P15,1,IF('Tabela da Primeira Fase'!N15&gt;'Tabela da Primeira Fase'!P15,2)))</f>
        <v>1</v>
      </c>
      <c r="C8" s="24" t="str">
        <f>'Tabela da Primeira Fase'!Q15</f>
        <v>VASCO DA GAMA - Pim</v>
      </c>
      <c r="D8" s="24">
        <f>IF('Tabela da Primeira Fase'!N15&gt;'Tabela da Primeira Fase'!P15,0,IF('Tabela da Primeira Fase'!N15='Tabela da Primeira Fase'!P15,1,IF('Tabela da Primeira Fase'!N15&lt;'Tabela da Primeira Fase'!P15,2)))</f>
        <v>1</v>
      </c>
      <c r="E8" s="24">
        <f>IF(ISNUMBER('Tabela da Primeira Fase'!N15),1,0)</f>
        <v>1</v>
      </c>
      <c r="F8" s="24">
        <f t="shared" si="0"/>
        <v>0</v>
      </c>
      <c r="G8" s="24">
        <f t="shared" si="1"/>
        <v>1</v>
      </c>
      <c r="H8" s="24">
        <f t="shared" si="2"/>
        <v>0</v>
      </c>
      <c r="I8" s="24">
        <f t="shared" si="3"/>
        <v>0</v>
      </c>
      <c r="J8" s="24">
        <f t="shared" si="4"/>
        <v>1</v>
      </c>
      <c r="K8" s="24">
        <f t="shared" si="5"/>
        <v>0</v>
      </c>
      <c r="L8" s="78" t="s">
        <v>116</v>
      </c>
      <c r="M8" s="24">
        <f>SUMIF($A$1:$A$780,L8,$F$1:$F$780)+SUMIF($C$1:$C$780,L8,$I$1:$I$780)</f>
        <v>2</v>
      </c>
      <c r="N8" s="24">
        <f>SUMIF($A$1:$A$780,L8,$G$1:$G$780)+SUMIF($C$1:$C$780,L8,$J$1:$J$780)</f>
        <v>0</v>
      </c>
      <c r="O8" s="24">
        <f>SUMIF($A$1:$A$780,L8,$H$1:$H$780)+SUMIF($C$1:$C$780,L8,$K$1:$K$780)</f>
        <v>0</v>
      </c>
      <c r="P8" s="24">
        <f>SUMIF('Tabela da Primeira Fase'!$M$8:$M$753,L8,'Tabela da Primeira Fase'!$N$8:$N$753)+SUMIF('Tabela da Primeira Fase'!$Q$8:$Q$753,L8,'Tabela da Primeira Fase'!$P$8:$P$753)</f>
        <v>4</v>
      </c>
      <c r="Q8" s="24">
        <f>SUMIF('Tabela da Primeira Fase'!$M$8:$M$753,L8,'Tabela da Primeira Fase'!$P$8:$P$753)+SUMIF('Tabela da Primeira Fase'!$Q$8:$Q$753,L8,'Tabela da Primeira Fase'!$N$8:$N$753)</f>
        <v>0</v>
      </c>
      <c r="R8" s="24">
        <f>(1000000*((3*M8)+N8))+(10000*M8)+(100*(P8-Q8))+P8+(0.001*(30-T8))</f>
        <v>6020404.0279999999</v>
      </c>
      <c r="S8" s="24">
        <f>RANK(R8,$R$7:$R$10)</f>
        <v>1</v>
      </c>
      <c r="T8" s="24">
        <v>2</v>
      </c>
      <c r="U8" s="24">
        <f>IF($S$7=T8,7,0)+IF($S$8=T8,8,0)+IF($S$9=T8,9,0)+IF($S$10=T8,10,0)</f>
        <v>7</v>
      </c>
      <c r="W8" s="29" t="str">
        <f t="shared" si="8"/>
        <v>'Auxiliar'!L7</v>
      </c>
      <c r="X8" s="29" t="str">
        <f t="shared" si="8"/>
        <v>'Auxiliar'!M7</v>
      </c>
      <c r="Y8" s="29" t="str">
        <f t="shared" si="8"/>
        <v>'Auxiliar'!N7</v>
      </c>
      <c r="Z8" s="29" t="str">
        <f t="shared" si="8"/>
        <v>'Auxiliar'!O7</v>
      </c>
      <c r="AA8" s="29" t="str">
        <f t="shared" si="8"/>
        <v>'Auxiliar'!P7</v>
      </c>
      <c r="AB8" s="29" t="str">
        <f t="shared" si="8"/>
        <v>'Auxiliar'!Q7</v>
      </c>
      <c r="AC8" s="90">
        <v>5</v>
      </c>
    </row>
    <row r="9" spans="1:36" x14ac:dyDescent="0.2">
      <c r="A9" s="24" t="str">
        <f>'Tabela da Primeira Fase'!M16</f>
        <v>FLAMENGO - Vas</v>
      </c>
      <c r="B9" s="24">
        <f>IF('Tabela da Primeira Fase'!N16&lt;'Tabela da Primeira Fase'!P16,0,IF('Tabela da Primeira Fase'!N16='Tabela da Primeira Fase'!P16,1,IF('Tabela da Primeira Fase'!N16&gt;'Tabela da Primeira Fase'!P16,2)))</f>
        <v>2</v>
      </c>
      <c r="C9" s="24" t="str">
        <f>'Tabela da Primeira Fase'!Q16</f>
        <v>COLO COLO CHI - Mal</v>
      </c>
      <c r="D9" s="24">
        <f>IF('Tabela da Primeira Fase'!N16&gt;'Tabela da Primeira Fase'!P16,0,IF('Tabela da Primeira Fase'!N16='Tabela da Primeira Fase'!P16,1,IF('Tabela da Primeira Fase'!N16&lt;'Tabela da Primeira Fase'!P16,2)))</f>
        <v>0</v>
      </c>
      <c r="E9" s="24">
        <f>IF(ISNUMBER('Tabela da Primeira Fase'!N16),1,0)</f>
        <v>1</v>
      </c>
      <c r="F9" s="24">
        <f t="shared" si="0"/>
        <v>1</v>
      </c>
      <c r="G9" s="24">
        <f t="shared" si="1"/>
        <v>0</v>
      </c>
      <c r="H9" s="24">
        <f t="shared" si="2"/>
        <v>0</v>
      </c>
      <c r="I9" s="24">
        <f t="shared" si="3"/>
        <v>0</v>
      </c>
      <c r="J9" s="24">
        <f t="shared" si="4"/>
        <v>0</v>
      </c>
      <c r="K9" s="24">
        <f t="shared" si="5"/>
        <v>1</v>
      </c>
      <c r="L9" s="78" t="s">
        <v>129</v>
      </c>
      <c r="M9" s="24">
        <f>SUMIF($A$1:$A$780,L9,$F$1:$F$780)+SUMIF($C$1:$C$780,L9,$I$1:$I$780)</f>
        <v>0</v>
      </c>
      <c r="N9" s="24">
        <f>SUMIF($A$1:$A$780,L9,$G$1:$G$780)+SUMIF($C$1:$C$780,L9,$J$1:$J$780)</f>
        <v>0</v>
      </c>
      <c r="O9" s="24">
        <f>SUMIF($A$1:$A$780,L9,$H$1:$H$780)+SUMIF($C$1:$C$780,L9,$K$1:$K$780)</f>
        <v>2</v>
      </c>
      <c r="P9" s="24">
        <f>SUMIF('Tabela da Primeira Fase'!$M$8:$M$753,L9,'Tabela da Primeira Fase'!$N$8:$N$753)+SUMIF('Tabela da Primeira Fase'!$Q$8:$Q$753,L9,'Tabela da Primeira Fase'!$P$8:$P$753)</f>
        <v>1</v>
      </c>
      <c r="Q9" s="24">
        <f>SUMIF('Tabela da Primeira Fase'!$M$8:$M$753,L9,'Tabela da Primeira Fase'!$P$8:$P$753)+SUMIF('Tabela da Primeira Fase'!$Q$8:$Q$753,L9,'Tabela da Primeira Fase'!$N$8:$N$753)</f>
        <v>6</v>
      </c>
      <c r="R9" s="24">
        <f>(1000000*((3*M9)+N9))+(10000*M9)+(100*(P9-Q9))+P9+(0.001*(30-T9))</f>
        <v>-498.97300000000001</v>
      </c>
      <c r="S9" s="24">
        <f>RANK(R9,$R$7:$R$10)</f>
        <v>3</v>
      </c>
      <c r="T9" s="24">
        <v>3</v>
      </c>
      <c r="U9" s="24">
        <f>IF($S$7=T9,7,0)+IF($S$8=T9,8,0)+IF($S$9=T9,9,0)+IF($S$10=T9,10,0)</f>
        <v>9</v>
      </c>
      <c r="W9" s="29" t="str">
        <f t="shared" si="8"/>
        <v>'Auxiliar'!L9</v>
      </c>
      <c r="X9" s="29" t="str">
        <f t="shared" si="8"/>
        <v>'Auxiliar'!M9</v>
      </c>
      <c r="Y9" s="29" t="str">
        <f t="shared" si="8"/>
        <v>'Auxiliar'!N9</v>
      </c>
      <c r="Z9" s="29" t="str">
        <f t="shared" si="8"/>
        <v>'Auxiliar'!O9</v>
      </c>
      <c r="AA9" s="29" t="str">
        <f t="shared" si="8"/>
        <v>'Auxiliar'!P9</v>
      </c>
      <c r="AB9" s="29" t="str">
        <f t="shared" si="8"/>
        <v>'Auxiliar'!Q9</v>
      </c>
      <c r="AC9" s="90">
        <v>6</v>
      </c>
    </row>
    <row r="10" spans="1:36" x14ac:dyDescent="0.2">
      <c r="A10" s="24" t="str">
        <f>'Tabela da Primeira Fase'!M17</f>
        <v>BOTAFOGO - JoR</v>
      </c>
      <c r="B10" s="24">
        <f>IF('Tabela da Primeira Fase'!N17&lt;'Tabela da Primeira Fase'!P17,0,IF('Tabela da Primeira Fase'!N17='Tabela da Primeira Fase'!P17,1,IF('Tabela da Primeira Fase'!N17&gt;'Tabela da Primeira Fase'!P17,2)))</f>
        <v>2</v>
      </c>
      <c r="C10" s="24" t="str">
        <f>'Tabela da Primeira Fase'!Q17</f>
        <v>NÁUTICO - Jea</v>
      </c>
      <c r="D10" s="24">
        <f>IF('Tabela da Primeira Fase'!N17&gt;'Tabela da Primeira Fase'!P17,0,IF('Tabela da Primeira Fase'!N17='Tabela da Primeira Fase'!P17,1,IF('Tabela da Primeira Fase'!N17&lt;'Tabela da Primeira Fase'!P17,2)))</f>
        <v>0</v>
      </c>
      <c r="E10" s="24">
        <f>IF(ISNUMBER('Tabela da Primeira Fase'!N17),1,0)</f>
        <v>1</v>
      </c>
      <c r="F10" s="24">
        <f t="shared" si="0"/>
        <v>1</v>
      </c>
      <c r="G10" s="24">
        <f t="shared" si="1"/>
        <v>0</v>
      </c>
      <c r="H10" s="24">
        <f t="shared" si="2"/>
        <v>0</v>
      </c>
      <c r="I10" s="24">
        <f t="shared" si="3"/>
        <v>0</v>
      </c>
      <c r="J10" s="24">
        <f t="shared" si="4"/>
        <v>0</v>
      </c>
      <c r="K10" s="24">
        <f t="shared" si="5"/>
        <v>1</v>
      </c>
      <c r="L10" s="28"/>
      <c r="W10" s="29"/>
      <c r="X10" s="29"/>
      <c r="Y10" s="29"/>
      <c r="Z10" s="29"/>
      <c r="AA10" s="29"/>
      <c r="AB10" s="29"/>
    </row>
    <row r="11" spans="1:36" x14ac:dyDescent="0.2">
      <c r="A11" s="24" t="str">
        <f>'Tabela da Primeira Fase'!M18</f>
        <v>THE STRONGEST BOL - Jun</v>
      </c>
      <c r="B11" s="24">
        <f>IF('Tabela da Primeira Fase'!N18&lt;'Tabela da Primeira Fase'!P18,0,IF('Tabela da Primeira Fase'!N18='Tabela da Primeira Fase'!P18,1,IF('Tabela da Primeira Fase'!N18&gt;'Tabela da Primeira Fase'!P18,2)))</f>
        <v>1</v>
      </c>
      <c r="C11" s="24" t="str">
        <f>'Tabela da Primeira Fase'!Q18</f>
        <v>BOCA JUNIORS ARG - Aéc</v>
      </c>
      <c r="D11" s="24">
        <f>IF('Tabela da Primeira Fase'!N18&gt;'Tabela da Primeira Fase'!P18,0,IF('Tabela da Primeira Fase'!N18='Tabela da Primeira Fase'!P18,1,IF('Tabela da Primeira Fase'!N18&lt;'Tabela da Primeira Fase'!P18,2)))</f>
        <v>1</v>
      </c>
      <c r="E11" s="24">
        <f>IF(ISNUMBER('Tabela da Primeira Fase'!N18),1,0)</f>
        <v>1</v>
      </c>
      <c r="F11" s="24">
        <f t="shared" si="0"/>
        <v>0</v>
      </c>
      <c r="G11" s="24">
        <f t="shared" si="1"/>
        <v>1</v>
      </c>
      <c r="H11" s="24">
        <f t="shared" si="2"/>
        <v>0</v>
      </c>
      <c r="I11" s="24">
        <f t="shared" si="3"/>
        <v>0</v>
      </c>
      <c r="J11" s="24">
        <f t="shared" si="4"/>
        <v>1</v>
      </c>
      <c r="K11" s="24">
        <f t="shared" si="5"/>
        <v>0</v>
      </c>
      <c r="L11" s="24"/>
    </row>
    <row r="12" spans="1:36" x14ac:dyDescent="0.2">
      <c r="A12" s="24" t="str">
        <f>'Tabela da Primeira Fase'!M19</f>
        <v>INTERNACIONAL - MaS</v>
      </c>
      <c r="B12" s="24">
        <f>IF('Tabela da Primeira Fase'!N19&lt;'Tabela da Primeira Fase'!P19,0,IF('Tabela da Primeira Fase'!N19='Tabela da Primeira Fase'!P19,1,IF('Tabela da Primeira Fase'!N19&gt;'Tabela da Primeira Fase'!P19,2)))</f>
        <v>2</v>
      </c>
      <c r="C12" s="24" t="str">
        <f>'Tabela da Primeira Fase'!Q19</f>
        <v>RACING ARG - RoG</v>
      </c>
      <c r="D12" s="24">
        <f>IF('Tabela da Primeira Fase'!N19&gt;'Tabela da Primeira Fase'!P19,0,IF('Tabela da Primeira Fase'!N19='Tabela da Primeira Fase'!P19,1,IF('Tabela da Primeira Fase'!N19&lt;'Tabela da Primeira Fase'!P19,2)))</f>
        <v>0</v>
      </c>
      <c r="E12" s="24">
        <f>IF(ISNUMBER('Tabela da Primeira Fase'!N19),1,0)</f>
        <v>1</v>
      </c>
      <c r="F12" s="24">
        <f t="shared" si="0"/>
        <v>1</v>
      </c>
      <c r="G12" s="24">
        <f t="shared" si="1"/>
        <v>0</v>
      </c>
      <c r="H12" s="24">
        <f t="shared" si="2"/>
        <v>0</v>
      </c>
      <c r="I12" s="24">
        <f t="shared" si="3"/>
        <v>0</v>
      </c>
      <c r="J12" s="24">
        <f t="shared" si="4"/>
        <v>0</v>
      </c>
      <c r="K12" s="24">
        <f t="shared" si="5"/>
        <v>1</v>
      </c>
      <c r="L12" s="78" t="s">
        <v>130</v>
      </c>
      <c r="M12" s="24">
        <f>SUMIF($A$1:$A$780,L12,$F$1:$F$780)+SUMIF($C$1:$C$780,L12,$I$1:$I$780)</f>
        <v>1</v>
      </c>
      <c r="N12" s="24">
        <f>SUMIF($A$1:$A$780,L12,$G$1:$G$780)+SUMIF($C$1:$C$780,L12,$J$1:$J$780)</f>
        <v>1</v>
      </c>
      <c r="O12" s="24">
        <f>SUMIF($A$1:$A$780,L12,$H$1:$H$780)+SUMIF($C$1:$C$780,L12,$K$1:$K$780)</f>
        <v>0</v>
      </c>
      <c r="P12" s="24">
        <f>SUMIF('Tabela da Primeira Fase'!$M$8:$M$753,L12,'Tabela da Primeira Fase'!$N$8:$N$753)+SUMIF('Tabela da Primeira Fase'!$Q$8:$Q$753,L12,'Tabela da Primeira Fase'!$P$8:$P$753)</f>
        <v>5</v>
      </c>
      <c r="Q12" s="24">
        <f>SUMIF('Tabela da Primeira Fase'!$M$8:$M$753,L12,'Tabela da Primeira Fase'!$P$8:$P$753)+SUMIF('Tabela da Primeira Fase'!$Q$8:$Q$753,L12,'Tabela da Primeira Fase'!$N$8:$N$753)</f>
        <v>0</v>
      </c>
      <c r="R12" s="24">
        <f>(1000000*((3*M12)+N12))+(10000*M12)+(100*(P12-Q12))+P12+(0.001*(30-T12))</f>
        <v>4010505.0290000001</v>
      </c>
      <c r="S12" s="24">
        <f>RANK(R12,$R$12:$R$15)</f>
        <v>1</v>
      </c>
      <c r="T12" s="24">
        <v>1</v>
      </c>
      <c r="U12" s="24">
        <f>IF($S$12=T12,12,0)+IF($S$13=T12,13,0)+IF($S$14=T12,14,0)+IF($S$15=T12,15,0)</f>
        <v>12</v>
      </c>
      <c r="W12" s="29" t="str">
        <f t="shared" ref="W12:AB14" si="9">CONCATENATE("'Auxiliar'!",W$1,$U12)</f>
        <v>'Auxiliar'!L12</v>
      </c>
      <c r="X12" s="29" t="str">
        <f t="shared" si="9"/>
        <v>'Auxiliar'!M12</v>
      </c>
      <c r="Y12" s="29" t="str">
        <f t="shared" si="9"/>
        <v>'Auxiliar'!N12</v>
      </c>
      <c r="Z12" s="29" t="str">
        <f t="shared" si="9"/>
        <v>'Auxiliar'!O12</v>
      </c>
      <c r="AA12" s="29" t="str">
        <f t="shared" si="9"/>
        <v>'Auxiliar'!P12</v>
      </c>
      <c r="AB12" s="29" t="str">
        <f t="shared" si="9"/>
        <v>'Auxiliar'!Q12</v>
      </c>
      <c r="AC12" s="90">
        <v>7</v>
      </c>
    </row>
    <row r="13" spans="1:36" x14ac:dyDescent="0.2">
      <c r="A13" s="24" t="str">
        <f>'Tabela da Primeira Fase'!M20</f>
        <v>INDEPENDIENTE ARG - Mar</v>
      </c>
      <c r="B13" s="24">
        <f>IF('Tabela da Primeira Fase'!N20&lt;'Tabela da Primeira Fase'!P20,0,IF('Tabela da Primeira Fase'!N20='Tabela da Primeira Fase'!P20,1,IF('Tabela da Primeira Fase'!N20&gt;'Tabela da Primeira Fase'!P20,2)))</f>
        <v>1</v>
      </c>
      <c r="C13" s="24" t="str">
        <f>'Tabela da Primeira Fase'!Q20</f>
        <v>INTERNACIONAL - MaS</v>
      </c>
      <c r="D13" s="24">
        <f>IF('Tabela da Primeira Fase'!N20&gt;'Tabela da Primeira Fase'!P20,0,IF('Tabela da Primeira Fase'!N20='Tabela da Primeira Fase'!P20,1,IF('Tabela da Primeira Fase'!N20&lt;'Tabela da Primeira Fase'!P20,2)))</f>
        <v>1</v>
      </c>
      <c r="E13" s="24">
        <f>IF(ISNUMBER('Tabela da Primeira Fase'!N20),1,0)</f>
        <v>1</v>
      </c>
      <c r="F13" s="24">
        <f t="shared" si="0"/>
        <v>0</v>
      </c>
      <c r="G13" s="24">
        <f t="shared" si="1"/>
        <v>1</v>
      </c>
      <c r="H13" s="24">
        <f t="shared" si="2"/>
        <v>0</v>
      </c>
      <c r="I13" s="24">
        <f t="shared" si="3"/>
        <v>0</v>
      </c>
      <c r="J13" s="24">
        <f t="shared" si="4"/>
        <v>1</v>
      </c>
      <c r="K13" s="24">
        <f t="shared" si="5"/>
        <v>0</v>
      </c>
      <c r="L13" s="78" t="s">
        <v>131</v>
      </c>
      <c r="M13" s="24">
        <f>SUMIF($A$1:$A$780,L13,$F$1:$F$780)+SUMIF($C$1:$C$780,L13,$I$1:$I$780)</f>
        <v>1</v>
      </c>
      <c r="N13" s="24">
        <f>SUMIF($A$1:$A$780,L13,$G$1:$G$780)+SUMIF($C$1:$C$780,L13,$J$1:$J$780)</f>
        <v>1</v>
      </c>
      <c r="O13" s="24">
        <f>SUMIF($A$1:$A$780,L13,$H$1:$H$780)+SUMIF($C$1:$C$780,L13,$K$1:$K$780)</f>
        <v>0</v>
      </c>
      <c r="P13" s="24">
        <f>SUMIF('Tabela da Primeira Fase'!$M$8:$M$753,L13,'Tabela da Primeira Fase'!$N$8:$N$753)+SUMIF('Tabela da Primeira Fase'!$Q$8:$Q$753,L13,'Tabela da Primeira Fase'!$P$8:$P$753)</f>
        <v>2</v>
      </c>
      <c r="Q13" s="24">
        <f>SUMIF('Tabela da Primeira Fase'!$M$8:$M$753,L13,'Tabela da Primeira Fase'!$P$8:$P$753)+SUMIF('Tabela da Primeira Fase'!$Q$8:$Q$753,L13,'Tabela da Primeira Fase'!$N$8:$N$753)</f>
        <v>0</v>
      </c>
      <c r="R13" s="80">
        <f>(1000000*((3*M13)+N13))+(10000*M13)+(100*(P13-Q13))+P13+(0.001*(30-T13))</f>
        <v>4010202.0279999999</v>
      </c>
      <c r="S13" s="24">
        <f>RANK(R13,$R$12:$R$15)</f>
        <v>2</v>
      </c>
      <c r="T13" s="24">
        <v>2</v>
      </c>
      <c r="U13" s="24">
        <f>IF($S$12=T13,12,0)+IF($S$13=T13,13,0)+IF($S$14=T13,14,0)+IF($S$15=T13,15,0)</f>
        <v>13</v>
      </c>
      <c r="W13" s="29" t="str">
        <f t="shared" si="9"/>
        <v>'Auxiliar'!L13</v>
      </c>
      <c r="X13" s="29" t="str">
        <f t="shared" si="9"/>
        <v>'Auxiliar'!M13</v>
      </c>
      <c r="Y13" s="29" t="str">
        <f t="shared" si="9"/>
        <v>'Auxiliar'!N13</v>
      </c>
      <c r="Z13" s="29" t="str">
        <f t="shared" si="9"/>
        <v>'Auxiliar'!O13</v>
      </c>
      <c r="AA13" s="29" t="str">
        <f t="shared" si="9"/>
        <v>'Auxiliar'!P13</v>
      </c>
      <c r="AB13" s="29" t="str">
        <f t="shared" si="9"/>
        <v>'Auxiliar'!Q13</v>
      </c>
      <c r="AC13" s="90">
        <v>8</v>
      </c>
    </row>
    <row r="14" spans="1:36" x14ac:dyDescent="0.2">
      <c r="A14" s="24" t="str">
        <f>'Tabela da Primeira Fase'!M21</f>
        <v>CRUZEIRO - PC</v>
      </c>
      <c r="B14" s="24">
        <f>IF('Tabela da Primeira Fase'!N21&lt;'Tabela da Primeira Fase'!P21,0,IF('Tabela da Primeira Fase'!N21='Tabela da Primeira Fase'!P21,1,IF('Tabela da Primeira Fase'!N21&gt;'Tabela da Primeira Fase'!P21,2)))</f>
        <v>1</v>
      </c>
      <c r="C14" s="24" t="str">
        <f>'Tabela da Primeira Fase'!Q21</f>
        <v>PALMEIRAS - Alc</v>
      </c>
      <c r="D14" s="24">
        <f>IF('Tabela da Primeira Fase'!N21&gt;'Tabela da Primeira Fase'!P21,0,IF('Tabela da Primeira Fase'!N21='Tabela da Primeira Fase'!P21,1,IF('Tabela da Primeira Fase'!N21&lt;'Tabela da Primeira Fase'!P21,2)))</f>
        <v>1</v>
      </c>
      <c r="E14" s="24">
        <f>IF(ISNUMBER('Tabela da Primeira Fase'!N21),1,0)</f>
        <v>1</v>
      </c>
      <c r="F14" s="24">
        <f t="shared" si="0"/>
        <v>0</v>
      </c>
      <c r="G14" s="24">
        <f t="shared" si="1"/>
        <v>1</v>
      </c>
      <c r="H14" s="24">
        <f t="shared" si="2"/>
        <v>0</v>
      </c>
      <c r="I14" s="24">
        <f t="shared" si="3"/>
        <v>0</v>
      </c>
      <c r="J14" s="24">
        <f t="shared" si="4"/>
        <v>1</v>
      </c>
      <c r="K14" s="24">
        <f t="shared" si="5"/>
        <v>0</v>
      </c>
      <c r="L14" s="78" t="s">
        <v>132</v>
      </c>
      <c r="M14" s="24">
        <f>SUMIF($A$1:$A$780,L14,$F$1:$F$780)+SUMIF($C$1:$C$780,L14,$I$1:$I$780)</f>
        <v>0</v>
      </c>
      <c r="N14" s="24">
        <f>SUMIF($A$1:$A$780,L14,$G$1:$G$780)+SUMIF($C$1:$C$780,L14,$J$1:$J$780)</f>
        <v>0</v>
      </c>
      <c r="O14" s="24">
        <f>SUMIF($A$1:$A$780,L14,$H$1:$H$780)+SUMIF($C$1:$C$780,L14,$K$1:$K$780)</f>
        <v>2</v>
      </c>
      <c r="P14" s="24">
        <f>SUMIF('Tabela da Primeira Fase'!$M$8:$M$753,L14,'Tabela da Primeira Fase'!$N$8:$N$753)+SUMIF('Tabela da Primeira Fase'!$Q$8:$Q$753,L14,'Tabela da Primeira Fase'!$P$8:$P$753)</f>
        <v>0</v>
      </c>
      <c r="Q14" s="24">
        <f>SUMIF('Tabela da Primeira Fase'!$M$8:$M$753,L14,'Tabela da Primeira Fase'!$P$8:$P$753)+SUMIF('Tabela da Primeira Fase'!$Q$8:$Q$753,L14,'Tabela da Primeira Fase'!$N$8:$N$753)</f>
        <v>7</v>
      </c>
      <c r="R14" s="24">
        <f>(1000000*((3*M14)+N14))+(10000*M14)+(100*(P14-Q14))+P14+(0.001*(30-T14))</f>
        <v>-699.97299999999996</v>
      </c>
      <c r="S14" s="24">
        <f>RANK(R14,$R$12:$R$15)</f>
        <v>3</v>
      </c>
      <c r="T14" s="24">
        <v>3</v>
      </c>
      <c r="U14" s="24">
        <f>IF($S$12=T14,12,0)+IF($S$13=T14,13,0)+IF($S$14=T14,14,0)+IF($S$15=T14,15,0)</f>
        <v>14</v>
      </c>
      <c r="W14" s="29" t="str">
        <f t="shared" si="9"/>
        <v>'Auxiliar'!L14</v>
      </c>
      <c r="X14" s="29" t="str">
        <f t="shared" si="9"/>
        <v>'Auxiliar'!M14</v>
      </c>
      <c r="Y14" s="29" t="str">
        <f t="shared" si="9"/>
        <v>'Auxiliar'!N14</v>
      </c>
      <c r="Z14" s="29" t="str">
        <f t="shared" si="9"/>
        <v>'Auxiliar'!O14</v>
      </c>
      <c r="AA14" s="29" t="str">
        <f t="shared" si="9"/>
        <v>'Auxiliar'!P14</v>
      </c>
      <c r="AB14" s="29" t="str">
        <f t="shared" si="9"/>
        <v>'Auxiliar'!Q14</v>
      </c>
      <c r="AC14" s="90">
        <v>9</v>
      </c>
    </row>
    <row r="15" spans="1:36" x14ac:dyDescent="0.2">
      <c r="A15" s="24" t="str">
        <f>'Tabela da Primeira Fase'!M22</f>
        <v>ATLÉTICO MG - RoB</v>
      </c>
      <c r="B15" s="24">
        <f>IF('Tabela da Primeira Fase'!N22&lt;'Tabela da Primeira Fase'!P22,0,IF('Tabela da Primeira Fase'!N22='Tabela da Primeira Fase'!P22,1,IF('Tabela da Primeira Fase'!N22&gt;'Tabela da Primeira Fase'!P22,2)))</f>
        <v>0</v>
      </c>
      <c r="C15" s="24" t="str">
        <f>'Tabela da Primeira Fase'!Q22</f>
        <v>BOLIVAR BOL - AnB</v>
      </c>
      <c r="D15" s="24">
        <f>IF('Tabela da Primeira Fase'!N22&gt;'Tabela da Primeira Fase'!P22,0,IF('Tabela da Primeira Fase'!N22='Tabela da Primeira Fase'!P22,1,IF('Tabela da Primeira Fase'!N22&lt;'Tabela da Primeira Fase'!P22,2)))</f>
        <v>2</v>
      </c>
      <c r="E15" s="24">
        <f>IF(ISNUMBER('Tabela da Primeira Fase'!N22),1,0)</f>
        <v>1</v>
      </c>
      <c r="F15" s="24">
        <f t="shared" si="0"/>
        <v>0</v>
      </c>
      <c r="G15" s="24">
        <f t="shared" si="1"/>
        <v>0</v>
      </c>
      <c r="H15" s="24">
        <f t="shared" si="2"/>
        <v>1</v>
      </c>
      <c r="I15" s="24">
        <f t="shared" si="3"/>
        <v>1</v>
      </c>
      <c r="J15" s="24">
        <f t="shared" si="4"/>
        <v>0</v>
      </c>
      <c r="K15" s="24">
        <f t="shared" si="5"/>
        <v>0</v>
      </c>
      <c r="L15" s="28"/>
      <c r="W15" s="29"/>
      <c r="X15" s="29"/>
      <c r="Y15" s="29"/>
      <c r="Z15" s="29"/>
      <c r="AA15" s="29"/>
      <c r="AB15" s="29"/>
    </row>
    <row r="16" spans="1:36" x14ac:dyDescent="0.2">
      <c r="A16" s="24" t="str">
        <f>'Tabela da Primeira Fase'!M23</f>
        <v>FLUMINENSE - Sim</v>
      </c>
      <c r="B16" s="24">
        <f>IF('Tabela da Primeira Fase'!N23&lt;'Tabela da Primeira Fase'!P23,0,IF('Tabela da Primeira Fase'!N23='Tabela da Primeira Fase'!P23,1,IF('Tabela da Primeira Fase'!N23&gt;'Tabela da Primeira Fase'!P23,2)))</f>
        <v>0</v>
      </c>
      <c r="C16" s="24" t="str">
        <f>'Tabela da Primeira Fase'!Q23</f>
        <v>FLAMENGO - Vas</v>
      </c>
      <c r="D16" s="24">
        <f>IF('Tabela da Primeira Fase'!N23&gt;'Tabela da Primeira Fase'!P23,0,IF('Tabela da Primeira Fase'!N23='Tabela da Primeira Fase'!P23,1,IF('Tabela da Primeira Fase'!N23&lt;'Tabela da Primeira Fase'!P23,2)))</f>
        <v>2</v>
      </c>
      <c r="E16" s="24">
        <f>IF(ISNUMBER('Tabela da Primeira Fase'!N23),1,0)</f>
        <v>1</v>
      </c>
      <c r="F16" s="24">
        <f t="shared" si="0"/>
        <v>0</v>
      </c>
      <c r="G16" s="24">
        <f t="shared" si="1"/>
        <v>0</v>
      </c>
      <c r="H16" s="24">
        <f t="shared" si="2"/>
        <v>1</v>
      </c>
      <c r="I16" s="24">
        <f t="shared" si="3"/>
        <v>1</v>
      </c>
      <c r="J16" s="24">
        <f t="shared" si="4"/>
        <v>0</v>
      </c>
      <c r="K16" s="24">
        <f t="shared" si="5"/>
        <v>0</v>
      </c>
      <c r="L16" s="24"/>
    </row>
    <row r="17" spans="1:29" x14ac:dyDescent="0.2">
      <c r="A17" s="24" t="str">
        <f>'Tabela da Primeira Fase'!M24</f>
        <v>NACIONAL URU - Ton</v>
      </c>
      <c r="B17" s="24">
        <f>IF('Tabela da Primeira Fase'!N24&lt;'Tabela da Primeira Fase'!P24,0,IF('Tabela da Primeira Fase'!N24='Tabela da Primeira Fase'!P24,1,IF('Tabela da Primeira Fase'!N24&gt;'Tabela da Primeira Fase'!P24,2)))</f>
        <v>1</v>
      </c>
      <c r="C17" s="24" t="str">
        <f>'Tabela da Primeira Fase'!Q24</f>
        <v>BOTAFOGO - JoR</v>
      </c>
      <c r="D17" s="24">
        <f>IF('Tabela da Primeira Fase'!N24&gt;'Tabela da Primeira Fase'!P24,0,IF('Tabela da Primeira Fase'!N24='Tabela da Primeira Fase'!P24,1,IF('Tabela da Primeira Fase'!N24&lt;'Tabela da Primeira Fase'!P24,2)))</f>
        <v>1</v>
      </c>
      <c r="E17" s="24">
        <f>IF(ISNUMBER('Tabela da Primeira Fase'!N24),1,0)</f>
        <v>1</v>
      </c>
      <c r="F17" s="24">
        <f t="shared" si="0"/>
        <v>0</v>
      </c>
      <c r="G17" s="24">
        <f t="shared" si="1"/>
        <v>1</v>
      </c>
      <c r="H17" s="24">
        <f t="shared" si="2"/>
        <v>0</v>
      </c>
      <c r="I17" s="24">
        <f t="shared" si="3"/>
        <v>0</v>
      </c>
      <c r="J17" s="24">
        <f t="shared" si="4"/>
        <v>1</v>
      </c>
      <c r="K17" s="24">
        <f t="shared" si="5"/>
        <v>0</v>
      </c>
      <c r="L17" s="78" t="s">
        <v>133</v>
      </c>
      <c r="M17" s="24">
        <f>SUMIF($A$1:$A$780,L17,$F$1:$F$780)+SUMIF($C$1:$C$780,L17,$I$1:$I$780)</f>
        <v>2</v>
      </c>
      <c r="N17" s="24">
        <f>SUMIF($A$1:$A$780,L17,$G$1:$G$780)+SUMIF($C$1:$C$780,L17,$J$1:$J$780)</f>
        <v>0</v>
      </c>
      <c r="O17" s="24">
        <f>SUMIF($A$1:$A$780,L17,$H$1:$H$780)+SUMIF($C$1:$C$780,L17,$K$1:$K$780)</f>
        <v>0</v>
      </c>
      <c r="P17" s="24">
        <f>SUMIF('Tabela da Primeira Fase'!$M$8:$M$753,L17,'Tabela da Primeira Fase'!$N$8:$N$753)+SUMIF('Tabela da Primeira Fase'!$Q$8:$Q$753,L17,'Tabela da Primeira Fase'!$P$8:$P$753)</f>
        <v>5</v>
      </c>
      <c r="Q17" s="24">
        <f>SUMIF('Tabela da Primeira Fase'!$M$8:$M$753,L17,'Tabela da Primeira Fase'!$P$8:$P$753)+SUMIF('Tabela da Primeira Fase'!$Q$8:$Q$753,L17,'Tabela da Primeira Fase'!$N$8:$N$753)</f>
        <v>0</v>
      </c>
      <c r="R17" s="24">
        <f>(1000000*((3*M17)+N17))+(10000*M17)+(100*(P17-Q17))+P17+(0.001*(30-T17))</f>
        <v>6020505.0290000001</v>
      </c>
      <c r="S17" s="24">
        <f>RANK(R17,$R$17:$R$20)</f>
        <v>1</v>
      </c>
      <c r="T17" s="24">
        <v>1</v>
      </c>
      <c r="U17" s="24">
        <f>IF($S$17=T17,17,0)+IF($S$18=T17,18,0)+IF($S$19=T17,19,0)+IF($S$20=T17,20,0)</f>
        <v>17</v>
      </c>
      <c r="W17" s="29" t="str">
        <f t="shared" ref="W17:AB19" si="10">CONCATENATE("'Auxiliar'!",W$1,$U17)</f>
        <v>'Auxiliar'!L17</v>
      </c>
      <c r="X17" s="29" t="str">
        <f t="shared" si="10"/>
        <v>'Auxiliar'!M17</v>
      </c>
      <c r="Y17" s="29" t="str">
        <f t="shared" si="10"/>
        <v>'Auxiliar'!N17</v>
      </c>
      <c r="Z17" s="29" t="str">
        <f t="shared" si="10"/>
        <v>'Auxiliar'!O17</v>
      </c>
      <c r="AA17" s="29" t="str">
        <f t="shared" si="10"/>
        <v>'Auxiliar'!P17</v>
      </c>
      <c r="AB17" s="29" t="str">
        <f t="shared" si="10"/>
        <v>'Auxiliar'!Q17</v>
      </c>
      <c r="AC17" s="90">
        <v>10</v>
      </c>
    </row>
    <row r="18" spans="1:29" x14ac:dyDescent="0.2">
      <c r="A18" s="24" t="str">
        <f>'Tabela da Primeira Fase'!M25</f>
        <v>GRÊMIO - MaF</v>
      </c>
      <c r="B18" s="24">
        <f>IF('Tabela da Primeira Fase'!N25&lt;'Tabela da Primeira Fase'!P25,0,IF('Tabela da Primeira Fase'!N25='Tabela da Primeira Fase'!P25,1,IF('Tabela da Primeira Fase'!N25&gt;'Tabela da Primeira Fase'!P25,2)))</f>
        <v>2</v>
      </c>
      <c r="C18" s="24" t="str">
        <f>'Tabela da Primeira Fase'!Q25</f>
        <v>THE STRONGEST BOL - Jun</v>
      </c>
      <c r="D18" s="24">
        <f>IF('Tabela da Primeira Fase'!N25&gt;'Tabela da Primeira Fase'!P25,0,IF('Tabela da Primeira Fase'!N25='Tabela da Primeira Fase'!P25,1,IF('Tabela da Primeira Fase'!N25&lt;'Tabela da Primeira Fase'!P25,2)))</f>
        <v>0</v>
      </c>
      <c r="E18" s="24">
        <f>IF(ISNUMBER('Tabela da Primeira Fase'!N25),1,0)</f>
        <v>1</v>
      </c>
      <c r="F18" s="24">
        <f t="shared" si="0"/>
        <v>1</v>
      </c>
      <c r="G18" s="24">
        <f t="shared" si="1"/>
        <v>0</v>
      </c>
      <c r="H18" s="24">
        <f t="shared" si="2"/>
        <v>0</v>
      </c>
      <c r="I18" s="24">
        <f t="shared" si="3"/>
        <v>0</v>
      </c>
      <c r="J18" s="24">
        <f t="shared" si="4"/>
        <v>0</v>
      </c>
      <c r="K18" s="24">
        <f t="shared" si="5"/>
        <v>1</v>
      </c>
      <c r="L18" s="78" t="s">
        <v>134</v>
      </c>
      <c r="M18" s="24">
        <f>SUMIF($A$1:$A$780,L18,$F$1:$F$780)+SUMIF($C$1:$C$780,L18,$I$1:$I$780)</f>
        <v>0</v>
      </c>
      <c r="N18" s="24">
        <f>SUMIF($A$1:$A$780,L18,$G$1:$G$780)+SUMIF($C$1:$C$780,L18,$J$1:$J$780)</f>
        <v>1</v>
      </c>
      <c r="O18" s="24">
        <f>SUMIF($A$1:$A$780,L18,$H$1:$H$780)+SUMIF($C$1:$C$780,L18,$K$1:$K$780)</f>
        <v>1</v>
      </c>
      <c r="P18" s="24">
        <f>SUMIF('Tabela da Primeira Fase'!$M$8:$M$753,L18,'Tabela da Primeira Fase'!$N$8:$N$753)+SUMIF('Tabela da Primeira Fase'!$Q$8:$Q$753,L18,'Tabela da Primeira Fase'!$P$8:$P$753)</f>
        <v>0</v>
      </c>
      <c r="Q18" s="24">
        <f>SUMIF('Tabela da Primeira Fase'!$M$8:$M$753,L18,'Tabela da Primeira Fase'!$P$8:$P$753)+SUMIF('Tabela da Primeira Fase'!$Q$8:$Q$753,L18,'Tabela da Primeira Fase'!$N$8:$N$753)</f>
        <v>2</v>
      </c>
      <c r="R18" s="24">
        <f>(1000000*((3*M18)+N18))+(10000*M18)+(100*(P18-Q18))+P18+(0.001*(30-T18))</f>
        <v>999800.02800000005</v>
      </c>
      <c r="S18" s="24">
        <f>RANK(R18,$R$17:$R$20)</f>
        <v>2</v>
      </c>
      <c r="T18" s="24">
        <v>2</v>
      </c>
      <c r="U18" s="24">
        <f>IF($S$17=T18,17,0)+IF($S$18=T18,18,0)+IF($S$19=T18,19,0)+IF($S$20=T18,20,0)</f>
        <v>18</v>
      </c>
      <c r="W18" s="29" t="str">
        <f t="shared" si="10"/>
        <v>'Auxiliar'!L18</v>
      </c>
      <c r="X18" s="29" t="str">
        <f t="shared" si="10"/>
        <v>'Auxiliar'!M18</v>
      </c>
      <c r="Y18" s="29" t="str">
        <f t="shared" si="10"/>
        <v>'Auxiliar'!N18</v>
      </c>
      <c r="Z18" s="29" t="str">
        <f t="shared" si="10"/>
        <v>'Auxiliar'!O18</v>
      </c>
      <c r="AA18" s="29" t="str">
        <f t="shared" si="10"/>
        <v>'Auxiliar'!P18</v>
      </c>
      <c r="AB18" s="29" t="str">
        <f t="shared" si="10"/>
        <v>'Auxiliar'!Q18</v>
      </c>
      <c r="AC18" s="90">
        <v>11</v>
      </c>
    </row>
    <row r="19" spans="1:29" x14ac:dyDescent="0.2">
      <c r="L19" s="78" t="s">
        <v>135</v>
      </c>
      <c r="M19" s="24">
        <f>SUMIF($A$1:$A$780,L19,$F$1:$F$780)+SUMIF($C$1:$C$780,L19,$I$1:$I$780)</f>
        <v>0</v>
      </c>
      <c r="N19" s="24">
        <f>SUMIF($A$1:$A$780,L19,$G$1:$G$780)+SUMIF($C$1:$C$780,L19,$J$1:$J$780)</f>
        <v>1</v>
      </c>
      <c r="O19" s="24">
        <f>SUMIF($A$1:$A$780,L19,$H$1:$H$780)+SUMIF($C$1:$C$780,L19,$K$1:$K$780)</f>
        <v>1</v>
      </c>
      <c r="P19" s="24">
        <f>SUMIF('Tabela da Primeira Fase'!$M$8:$M$753,L19,'Tabela da Primeira Fase'!$N$8:$N$753)+SUMIF('Tabela da Primeira Fase'!$Q$8:$Q$753,L19,'Tabela da Primeira Fase'!$P$8:$P$753)</f>
        <v>0</v>
      </c>
      <c r="Q19" s="24">
        <f>SUMIF('Tabela da Primeira Fase'!$M$8:$M$753,L19,'Tabela da Primeira Fase'!$P$8:$P$753)+SUMIF('Tabela da Primeira Fase'!$Q$8:$Q$753,L19,'Tabela da Primeira Fase'!$N$8:$N$753)</f>
        <v>3</v>
      </c>
      <c r="R19" s="24">
        <f>(1000000*((3*M19)+N19))+(10000*M19)+(100*(P19-Q19))+P19+(0.001*(30-T19))</f>
        <v>999700.027</v>
      </c>
      <c r="S19" s="24">
        <f>RANK(R19,$R$17:$R$20)</f>
        <v>3</v>
      </c>
      <c r="T19" s="24">
        <v>3</v>
      </c>
      <c r="U19" s="24">
        <f>IF($S$17=T19,17,0)+IF($S$18=T19,18,0)+IF($S$19=T19,19,0)+IF($S$20=T19,20,0)</f>
        <v>19</v>
      </c>
      <c r="W19" s="29" t="str">
        <f t="shared" si="10"/>
        <v>'Auxiliar'!L19</v>
      </c>
      <c r="X19" s="29" t="str">
        <f t="shared" si="10"/>
        <v>'Auxiliar'!M19</v>
      </c>
      <c r="Y19" s="29" t="str">
        <f t="shared" si="10"/>
        <v>'Auxiliar'!N19</v>
      </c>
      <c r="Z19" s="29" t="str">
        <f t="shared" si="10"/>
        <v>'Auxiliar'!O19</v>
      </c>
      <c r="AA19" s="29" t="str">
        <f t="shared" si="10"/>
        <v>'Auxiliar'!P19</v>
      </c>
      <c r="AB19" s="29" t="str">
        <f t="shared" si="10"/>
        <v>'Auxiliar'!Q19</v>
      </c>
      <c r="AC19" s="90">
        <v>12</v>
      </c>
    </row>
    <row r="20" spans="1:29" x14ac:dyDescent="0.2">
      <c r="L20" s="28"/>
      <c r="W20" s="29"/>
      <c r="X20" s="29"/>
      <c r="Y20" s="29"/>
      <c r="Z20" s="29"/>
      <c r="AA20" s="29"/>
      <c r="AB20" s="29"/>
    </row>
    <row r="21" spans="1:29" x14ac:dyDescent="0.2">
      <c r="L21" s="24"/>
    </row>
    <row r="22" spans="1:29" x14ac:dyDescent="0.2">
      <c r="L22" s="78" t="s">
        <v>136</v>
      </c>
      <c r="M22" s="24">
        <f>SUMIF($A$1:$A$780,L22,$F$1:$F$780)+SUMIF($C$1:$C$780,L22,$I$1:$I$780)</f>
        <v>1</v>
      </c>
      <c r="N22" s="24">
        <f>SUMIF($A$1:$A$780,L22,$G$1:$G$780)+SUMIF($C$1:$C$780,L22,$J$1:$J$780)</f>
        <v>1</v>
      </c>
      <c r="O22" s="24">
        <f>SUMIF($A$1:$A$780,L22,$H$1:$H$780)+SUMIF($C$1:$C$780,L22,$K$1:$K$780)</f>
        <v>0</v>
      </c>
      <c r="P22" s="24">
        <f>SUMIF('Tabela da Primeira Fase'!$M$8:$M$753,L22,'Tabela da Primeira Fase'!$N$8:$N$753)+SUMIF('Tabela da Primeira Fase'!$Q$8:$Q$753,L22,'Tabela da Primeira Fase'!$P$8:$P$753)</f>
        <v>2</v>
      </c>
      <c r="Q22" s="24">
        <f>SUMIF('Tabela da Primeira Fase'!$M$8:$M$753,L22,'Tabela da Primeira Fase'!$P$8:$P$753)+SUMIF('Tabela da Primeira Fase'!$Q$8:$Q$753,L22,'Tabela da Primeira Fase'!$N$8:$N$753)</f>
        <v>1</v>
      </c>
      <c r="R22" s="24">
        <f>(1000000*((3*M22)+N22))+(10000*M22)+(100*(P22-Q22))+P22+(0.001*(30-T22))</f>
        <v>4010102.0290000001</v>
      </c>
      <c r="S22" s="24">
        <f>RANK(R22,$R$22:$R$25)</f>
        <v>2</v>
      </c>
      <c r="T22" s="24">
        <v>1</v>
      </c>
      <c r="U22" s="24">
        <f>IF($S$22=T22,22,0)+IF($S$23=T22,23,0)+IF($S$24=T22,24,0)+IF($S$25=T22,25,0)</f>
        <v>23</v>
      </c>
      <c r="W22" s="29" t="str">
        <f t="shared" ref="W22:AB24" si="11">CONCATENATE("'Auxiliar'!",W$1,$U22)</f>
        <v>'Auxiliar'!L23</v>
      </c>
      <c r="X22" s="29" t="str">
        <f t="shared" si="11"/>
        <v>'Auxiliar'!M23</v>
      </c>
      <c r="Y22" s="29" t="str">
        <f t="shared" si="11"/>
        <v>'Auxiliar'!N23</v>
      </c>
      <c r="Z22" s="29" t="str">
        <f t="shared" si="11"/>
        <v>'Auxiliar'!O23</v>
      </c>
      <c r="AA22" s="29" t="str">
        <f t="shared" si="11"/>
        <v>'Auxiliar'!P23</v>
      </c>
      <c r="AB22" s="29" t="str">
        <f t="shared" si="11"/>
        <v>'Auxiliar'!Q23</v>
      </c>
      <c r="AC22" s="90">
        <v>13</v>
      </c>
    </row>
    <row r="23" spans="1:29" x14ac:dyDescent="0.2">
      <c r="L23" s="78" t="s">
        <v>137</v>
      </c>
      <c r="M23" s="24">
        <f>SUMIF($A$1:$A$780,L23,$F$1:$F$780)+SUMIF($C$1:$C$780,L23,$I$1:$I$780)</f>
        <v>1</v>
      </c>
      <c r="N23" s="24">
        <f>SUMIF($A$1:$A$780,L23,$G$1:$G$780)+SUMIF($C$1:$C$780,L23,$J$1:$J$780)</f>
        <v>1</v>
      </c>
      <c r="O23" s="24">
        <f>SUMIF($A$1:$A$780,L23,$H$1:$H$780)+SUMIF($C$1:$C$780,L23,$K$1:$K$780)</f>
        <v>0</v>
      </c>
      <c r="P23" s="24">
        <f>SUMIF('Tabela da Primeira Fase'!$M$8:$M$753,L23,'Tabela da Primeira Fase'!$N$8:$N$753)+SUMIF('Tabela da Primeira Fase'!$Q$8:$Q$753,L23,'Tabela da Primeira Fase'!$P$8:$P$753)</f>
        <v>3</v>
      </c>
      <c r="Q23" s="24">
        <f>SUMIF('Tabela da Primeira Fase'!$M$8:$M$753,L23,'Tabela da Primeira Fase'!$P$8:$P$753)+SUMIF('Tabela da Primeira Fase'!$Q$8:$Q$753,L23,'Tabela da Primeira Fase'!$N$8:$N$753)</f>
        <v>1</v>
      </c>
      <c r="R23" s="24">
        <f>(1000000*((3*M23)+N23))+(10000*M23)+(100*(P23-Q23))+P23+(0.001*(30-T23))</f>
        <v>4010203.0279999999</v>
      </c>
      <c r="S23" s="24">
        <f>RANK(R23,$R$22:$R$25)</f>
        <v>1</v>
      </c>
      <c r="T23" s="24">
        <v>2</v>
      </c>
      <c r="U23" s="24">
        <f>IF($S$22=T23,22,0)+IF($S$23=T23,23,0)+IF($S$24=T23,24,0)+IF($S$25=T23,25,0)</f>
        <v>22</v>
      </c>
      <c r="W23" s="29" t="str">
        <f t="shared" si="11"/>
        <v>'Auxiliar'!L22</v>
      </c>
      <c r="X23" s="29" t="str">
        <f t="shared" si="11"/>
        <v>'Auxiliar'!M22</v>
      </c>
      <c r="Y23" s="29" t="str">
        <f t="shared" si="11"/>
        <v>'Auxiliar'!N22</v>
      </c>
      <c r="Z23" s="29" t="str">
        <f t="shared" si="11"/>
        <v>'Auxiliar'!O22</v>
      </c>
      <c r="AA23" s="29" t="str">
        <f t="shared" si="11"/>
        <v>'Auxiliar'!P22</v>
      </c>
      <c r="AB23" s="29" t="str">
        <f t="shared" si="11"/>
        <v>'Auxiliar'!Q22</v>
      </c>
      <c r="AC23" s="90">
        <v>14</v>
      </c>
    </row>
    <row r="24" spans="1:29" x14ac:dyDescent="0.2">
      <c r="L24" s="78" t="s">
        <v>138</v>
      </c>
      <c r="M24" s="24">
        <f>SUMIF($A$1:$A$780,L24,$F$1:$F$780)+SUMIF($C$1:$C$780,L24,$I$1:$I$780)</f>
        <v>0</v>
      </c>
      <c r="N24" s="24">
        <f>SUMIF($A$1:$A$780,L24,$G$1:$G$780)+SUMIF($C$1:$C$780,L24,$J$1:$J$780)</f>
        <v>0</v>
      </c>
      <c r="O24" s="24">
        <f>SUMIF($A$1:$A$780,L24,$H$1:$H$780)+SUMIF($C$1:$C$780,L24,$K$1:$K$780)</f>
        <v>2</v>
      </c>
      <c r="P24" s="24">
        <f>SUMIF('Tabela da Primeira Fase'!$M$8:$M$753,L24,'Tabela da Primeira Fase'!$N$8:$N$753)+SUMIF('Tabela da Primeira Fase'!$Q$8:$Q$753,L24,'Tabela da Primeira Fase'!$P$8:$P$753)</f>
        <v>0</v>
      </c>
      <c r="Q24" s="24">
        <f>SUMIF('Tabela da Primeira Fase'!$M$8:$M$753,L24,'Tabela da Primeira Fase'!$P$8:$P$753)+SUMIF('Tabela da Primeira Fase'!$Q$8:$Q$753,L24,'Tabela da Primeira Fase'!$N$8:$N$753)</f>
        <v>3</v>
      </c>
      <c r="R24" s="24">
        <f>(1000000*((3*M24)+N24))+(10000*M24)+(100*(P24-Q24))+P24+(0.001*(30-T24))</f>
        <v>-299.97300000000001</v>
      </c>
      <c r="S24" s="24">
        <f>RANK(R24,$R$22:$R$25)</f>
        <v>3</v>
      </c>
      <c r="T24" s="24">
        <v>3</v>
      </c>
      <c r="U24" s="24">
        <f>IF($S$22=T24,22,0)+IF($S$23=T24,23,0)+IF($S$24=T24,24,0)+IF($S$25=T24,25,0)</f>
        <v>24</v>
      </c>
      <c r="W24" s="29" t="str">
        <f t="shared" si="11"/>
        <v>'Auxiliar'!L24</v>
      </c>
      <c r="X24" s="29" t="str">
        <f t="shared" si="11"/>
        <v>'Auxiliar'!M24</v>
      </c>
      <c r="Y24" s="29" t="str">
        <f t="shared" si="11"/>
        <v>'Auxiliar'!N24</v>
      </c>
      <c r="Z24" s="29" t="str">
        <f t="shared" si="11"/>
        <v>'Auxiliar'!O24</v>
      </c>
      <c r="AA24" s="29" t="str">
        <f t="shared" si="11"/>
        <v>'Auxiliar'!P24</v>
      </c>
      <c r="AB24" s="29" t="str">
        <f t="shared" si="11"/>
        <v>'Auxiliar'!Q24</v>
      </c>
      <c r="AC24" s="90">
        <v>15</v>
      </c>
    </row>
    <row r="25" spans="1:29" x14ac:dyDescent="0.2">
      <c r="L25" s="24"/>
      <c r="R25" s="80"/>
      <c r="W25" s="29"/>
      <c r="X25" s="29"/>
      <c r="Y25" s="29"/>
      <c r="Z25" s="29"/>
      <c r="AA25" s="29"/>
      <c r="AB25" s="29"/>
    </row>
    <row r="26" spans="1:29" x14ac:dyDescent="0.2">
      <c r="L26" s="24"/>
    </row>
    <row r="27" spans="1:29" x14ac:dyDescent="0.2">
      <c r="L27" s="78" t="s">
        <v>139</v>
      </c>
      <c r="M27" s="24">
        <f>SUMIF($A$1:$A$780,L27,$F$1:$F$780)+SUMIF($C$1:$C$780,L27,$I$1:$I$780)</f>
        <v>1</v>
      </c>
      <c r="N27" s="24">
        <f>SUMIF($A$1:$A$780,L27,$G$1:$G$780)+SUMIF($C$1:$C$780,L27,$J$1:$J$780)</f>
        <v>1</v>
      </c>
      <c r="O27" s="24">
        <f>SUMIF($A$1:$A$780,L27,$H$1:$H$780)+SUMIF($C$1:$C$780,L27,$K$1:$K$780)</f>
        <v>0</v>
      </c>
      <c r="P27" s="24">
        <f>SUMIF('Tabela da Primeira Fase'!$M$8:$M$753,L27,'Tabela da Primeira Fase'!$N$8:$N$753)+SUMIF('Tabela da Primeira Fase'!$Q$8:$Q$753,L27,'Tabela da Primeira Fase'!$P$8:$P$753)</f>
        <v>3</v>
      </c>
      <c r="Q27" s="24">
        <f>SUMIF('Tabela da Primeira Fase'!$M$8:$M$753,L27,'Tabela da Primeira Fase'!$P$8:$P$753)+SUMIF('Tabela da Primeira Fase'!$Q$8:$Q$753,L27,'Tabela da Primeira Fase'!$N$8:$N$753)</f>
        <v>0</v>
      </c>
      <c r="R27" s="24">
        <f>(1000000*((3*M27)+N27))+(10000*M27)+(100*(P27-Q27))+P27+(0.001*(30-T27))</f>
        <v>4010303.0290000001</v>
      </c>
      <c r="S27" s="24">
        <f>RANK(R27,$R$27:$R$30)</f>
        <v>1</v>
      </c>
      <c r="T27" s="24">
        <v>1</v>
      </c>
      <c r="U27" s="24">
        <f>IF($S$27=T27,27,0)+IF($S$28=T27,28,0)+IF($S$29=T27,29,0)+IF($S$30=T27,30,0)</f>
        <v>27</v>
      </c>
      <c r="W27" s="29" t="str">
        <f t="shared" ref="W27:AB29" si="12">CONCATENATE("'Auxiliar'!",W$1,$U27)</f>
        <v>'Auxiliar'!L27</v>
      </c>
      <c r="X27" s="29" t="str">
        <f t="shared" si="12"/>
        <v>'Auxiliar'!M27</v>
      </c>
      <c r="Y27" s="29" t="str">
        <f t="shared" si="12"/>
        <v>'Auxiliar'!N27</v>
      </c>
      <c r="Z27" s="29" t="str">
        <f t="shared" si="12"/>
        <v>'Auxiliar'!O27</v>
      </c>
      <c r="AA27" s="29" t="str">
        <f t="shared" si="12"/>
        <v>'Auxiliar'!P27</v>
      </c>
      <c r="AB27" s="29" t="str">
        <f t="shared" si="12"/>
        <v>'Auxiliar'!Q27</v>
      </c>
      <c r="AC27" s="90">
        <v>16</v>
      </c>
    </row>
    <row r="28" spans="1:29" x14ac:dyDescent="0.2">
      <c r="L28" s="78" t="s">
        <v>140</v>
      </c>
      <c r="M28" s="24">
        <f>SUMIF($A$1:$A$780,L28,$F$1:$F$780)+SUMIF($C$1:$C$780,L28,$I$1:$I$780)</f>
        <v>1</v>
      </c>
      <c r="N28" s="24">
        <f>SUMIF($A$1:$A$780,L28,$G$1:$G$780)+SUMIF($C$1:$C$780,L28,$J$1:$J$780)</f>
        <v>1</v>
      </c>
      <c r="O28" s="24">
        <f>SUMIF($A$1:$A$780,L28,$H$1:$H$780)+SUMIF($C$1:$C$780,L28,$K$1:$K$780)</f>
        <v>0</v>
      </c>
      <c r="P28" s="24">
        <f>SUMIF('Tabela da Primeira Fase'!$M$8:$M$753,L28,'Tabela da Primeira Fase'!$N$8:$N$753)+SUMIF('Tabela da Primeira Fase'!$Q$8:$Q$753,L28,'Tabela da Primeira Fase'!$P$8:$P$753)</f>
        <v>3</v>
      </c>
      <c r="Q28" s="24">
        <f>SUMIF('Tabela da Primeira Fase'!$M$8:$M$753,L28,'Tabela da Primeira Fase'!$P$8:$P$753)+SUMIF('Tabela da Primeira Fase'!$Q$8:$Q$753,L28,'Tabela da Primeira Fase'!$N$8:$N$753)</f>
        <v>1</v>
      </c>
      <c r="R28" s="24">
        <f>(1000000*((3*M28)+N28))+(10000*M28)+(100*(P28-Q28))+P28+(0.001*(30-T28))</f>
        <v>4010203.0279999999</v>
      </c>
      <c r="S28" s="24">
        <f>RANK(R28,$R$27:$R$30)</f>
        <v>2</v>
      </c>
      <c r="T28" s="24">
        <v>2</v>
      </c>
      <c r="U28" s="24">
        <f>IF($S$27=T28,27,0)+IF($S$28=T28,28,0)+IF($S$29=T28,29,0)+IF($S$30=T28,30,0)</f>
        <v>28</v>
      </c>
      <c r="W28" s="29" t="str">
        <f t="shared" si="12"/>
        <v>'Auxiliar'!L28</v>
      </c>
      <c r="X28" s="29" t="str">
        <f t="shared" si="12"/>
        <v>'Auxiliar'!M28</v>
      </c>
      <c r="Y28" s="29" t="str">
        <f t="shared" si="12"/>
        <v>'Auxiliar'!N28</v>
      </c>
      <c r="Z28" s="29" t="str">
        <f t="shared" si="12"/>
        <v>'Auxiliar'!O28</v>
      </c>
      <c r="AA28" s="29" t="str">
        <f t="shared" si="12"/>
        <v>'Auxiliar'!P28</v>
      </c>
      <c r="AB28" s="29" t="str">
        <f t="shared" si="12"/>
        <v>'Auxiliar'!Q28</v>
      </c>
      <c r="AC28" s="90">
        <v>17</v>
      </c>
    </row>
    <row r="29" spans="1:29" x14ac:dyDescent="0.2">
      <c r="L29" s="78" t="s">
        <v>141</v>
      </c>
      <c r="M29" s="24">
        <f>SUMIF($A$1:$A$780,L29,$F$1:$F$780)+SUMIF($C$1:$C$780,L29,$I$1:$I$780)</f>
        <v>0</v>
      </c>
      <c r="N29" s="24">
        <f>SUMIF($A$1:$A$780,L29,$G$1:$G$780)+SUMIF($C$1:$C$780,L29,$J$1:$J$780)</f>
        <v>0</v>
      </c>
      <c r="O29" s="24">
        <f>SUMIF($A$1:$A$780,L29,$H$1:$H$780)+SUMIF($C$1:$C$780,L29,$K$1:$K$780)</f>
        <v>2</v>
      </c>
      <c r="P29" s="24">
        <f>SUMIF('Tabela da Primeira Fase'!$M$8:$M$753,L29,'Tabela da Primeira Fase'!$N$8:$N$753)+SUMIF('Tabela da Primeira Fase'!$Q$8:$Q$753,L29,'Tabela da Primeira Fase'!$P$8:$P$753)</f>
        <v>1</v>
      </c>
      <c r="Q29" s="24">
        <f>SUMIF('Tabela da Primeira Fase'!$M$8:$M$753,L29,'Tabela da Primeira Fase'!$P$8:$P$753)+SUMIF('Tabela da Primeira Fase'!$Q$8:$Q$753,L29,'Tabela da Primeira Fase'!$N$8:$N$753)</f>
        <v>6</v>
      </c>
      <c r="R29" s="24">
        <f>(1000000*((3*M29)+N29))+(10000*M29)+(100*(P29-Q29))+P29+(0.001*(30-T29))</f>
        <v>-498.97300000000001</v>
      </c>
      <c r="S29" s="24">
        <f>RANK(R29,$R$27:$R$30)</f>
        <v>3</v>
      </c>
      <c r="T29" s="24">
        <v>3</v>
      </c>
      <c r="U29" s="24">
        <f>IF($S$27=T29,27,0)+IF($S$28=T29,28,0)+IF($S$29=T29,29,0)+IF($S$30=T29,30,0)</f>
        <v>29</v>
      </c>
      <c r="W29" s="29" t="str">
        <f t="shared" si="12"/>
        <v>'Auxiliar'!L29</v>
      </c>
      <c r="X29" s="29" t="str">
        <f t="shared" si="12"/>
        <v>'Auxiliar'!M29</v>
      </c>
      <c r="Y29" s="29" t="str">
        <f t="shared" si="12"/>
        <v>'Auxiliar'!N29</v>
      </c>
      <c r="Z29" s="29" t="str">
        <f t="shared" si="12"/>
        <v>'Auxiliar'!O29</v>
      </c>
      <c r="AA29" s="29" t="str">
        <f t="shared" si="12"/>
        <v>'Auxiliar'!P29</v>
      </c>
      <c r="AB29" s="29" t="str">
        <f t="shared" si="12"/>
        <v>'Auxiliar'!Q29</v>
      </c>
      <c r="AC29" s="90">
        <v>18</v>
      </c>
    </row>
    <row r="30" spans="1:29" x14ac:dyDescent="0.2">
      <c r="L30" s="24"/>
      <c r="W30" s="29"/>
      <c r="X30" s="29"/>
      <c r="Y30" s="29"/>
      <c r="Z30" s="29"/>
      <c r="AA30" s="29"/>
      <c r="AB30" s="29"/>
    </row>
    <row r="31" spans="1:29" x14ac:dyDescent="0.2">
      <c r="L31" s="24"/>
    </row>
    <row r="32" spans="1:29" x14ac:dyDescent="0.2">
      <c r="L32" s="79" t="s">
        <v>35</v>
      </c>
      <c r="W32" s="29"/>
      <c r="X32" s="29"/>
      <c r="Y32" s="29"/>
      <c r="Z32" s="29"/>
      <c r="AA32" s="29"/>
      <c r="AB32" s="29"/>
    </row>
    <row r="33" spans="11:29" x14ac:dyDescent="0.2">
      <c r="K33" s="30">
        <v>1</v>
      </c>
      <c r="L33" s="78" t="s">
        <v>127</v>
      </c>
      <c r="M33" s="93"/>
      <c r="W33" s="29"/>
      <c r="X33" s="29"/>
      <c r="Y33" s="29"/>
      <c r="Z33" s="29"/>
      <c r="AA33" s="29"/>
      <c r="AB33" s="29"/>
    </row>
    <row r="34" spans="11:29" x14ac:dyDescent="0.2">
      <c r="K34" s="30">
        <v>2</v>
      </c>
      <c r="L34" s="78" t="s">
        <v>128</v>
      </c>
      <c r="M34" s="93"/>
      <c r="W34" s="29"/>
      <c r="X34" s="29"/>
      <c r="Y34" s="29"/>
      <c r="Z34" s="29"/>
      <c r="AA34" s="29"/>
      <c r="AB34" s="29"/>
    </row>
    <row r="35" spans="11:29" x14ac:dyDescent="0.2">
      <c r="K35" s="30">
        <v>3</v>
      </c>
      <c r="L35" s="78" t="s">
        <v>99</v>
      </c>
      <c r="M35" s="93"/>
      <c r="W35" s="29"/>
      <c r="X35" s="29"/>
      <c r="Y35" s="29"/>
      <c r="Z35" s="29"/>
      <c r="AA35" s="29"/>
      <c r="AB35" s="29"/>
    </row>
    <row r="36" spans="11:29" x14ac:dyDescent="0.2">
      <c r="K36" s="30">
        <v>4</v>
      </c>
      <c r="L36" s="78" t="s">
        <v>98</v>
      </c>
      <c r="M36" s="93"/>
    </row>
    <row r="37" spans="11:29" x14ac:dyDescent="0.2">
      <c r="K37" s="30">
        <v>5</v>
      </c>
      <c r="L37" s="78" t="s">
        <v>116</v>
      </c>
      <c r="M37" s="93"/>
      <c r="W37" s="29"/>
      <c r="X37" s="29"/>
      <c r="Y37" s="29"/>
      <c r="Z37" s="29"/>
      <c r="AA37" s="29"/>
      <c r="AB37" s="29"/>
      <c r="AC37" s="30"/>
    </row>
    <row r="38" spans="11:29" x14ac:dyDescent="0.2">
      <c r="K38" s="30">
        <v>6</v>
      </c>
      <c r="L38" s="78" t="s">
        <v>129</v>
      </c>
      <c r="M38" s="93"/>
      <c r="R38" s="80"/>
      <c r="W38" s="29"/>
      <c r="X38" s="29"/>
      <c r="Y38" s="29"/>
      <c r="Z38" s="29"/>
      <c r="AA38" s="29"/>
      <c r="AB38" s="29"/>
      <c r="AC38" s="30"/>
    </row>
    <row r="39" spans="11:29" x14ac:dyDescent="0.2">
      <c r="K39" s="30">
        <v>7</v>
      </c>
      <c r="L39" s="78" t="s">
        <v>130</v>
      </c>
      <c r="M39" s="93"/>
      <c r="W39" s="29"/>
      <c r="X39" s="29"/>
      <c r="Y39" s="29"/>
      <c r="Z39" s="29"/>
      <c r="AA39" s="29"/>
      <c r="AB39" s="29"/>
      <c r="AC39" s="30"/>
    </row>
    <row r="40" spans="11:29" x14ac:dyDescent="0.2">
      <c r="K40" s="30">
        <v>8</v>
      </c>
      <c r="L40" s="78" t="s">
        <v>131</v>
      </c>
      <c r="M40" s="93"/>
      <c r="W40" s="29"/>
      <c r="X40" s="29"/>
      <c r="Y40" s="29"/>
      <c r="Z40" s="29"/>
      <c r="AA40" s="29"/>
      <c r="AB40" s="29"/>
      <c r="AC40" s="30"/>
    </row>
    <row r="41" spans="11:29" x14ac:dyDescent="0.2">
      <c r="K41" s="30">
        <v>9</v>
      </c>
      <c r="L41" s="78" t="s">
        <v>132</v>
      </c>
      <c r="M41" s="93"/>
      <c r="W41" s="29"/>
      <c r="X41" s="29"/>
      <c r="Y41" s="29"/>
      <c r="Z41" s="29"/>
      <c r="AA41" s="29"/>
      <c r="AB41" s="29"/>
      <c r="AC41" s="30"/>
    </row>
    <row r="42" spans="11:29" x14ac:dyDescent="0.2">
      <c r="K42" s="30">
        <v>10</v>
      </c>
      <c r="L42" s="78" t="s">
        <v>133</v>
      </c>
      <c r="M42" s="93"/>
      <c r="R42" s="80"/>
      <c r="W42" s="29"/>
      <c r="X42" s="29"/>
      <c r="Y42" s="29"/>
      <c r="Z42" s="29"/>
      <c r="AA42" s="29"/>
      <c r="AB42" s="29"/>
      <c r="AC42" s="30"/>
    </row>
    <row r="43" spans="11:29" x14ac:dyDescent="0.2">
      <c r="K43" s="30">
        <v>11</v>
      </c>
      <c r="L43" s="78" t="s">
        <v>134</v>
      </c>
      <c r="M43" s="93"/>
      <c r="AC43" s="30"/>
    </row>
    <row r="44" spans="11:29" x14ac:dyDescent="0.2">
      <c r="K44" s="30">
        <v>12</v>
      </c>
      <c r="L44" s="78" t="s">
        <v>135</v>
      </c>
      <c r="M44" s="93"/>
      <c r="AC44" s="30"/>
    </row>
    <row r="45" spans="11:29" x14ac:dyDescent="0.2">
      <c r="K45" s="30">
        <v>13</v>
      </c>
      <c r="L45" s="78" t="s">
        <v>136</v>
      </c>
      <c r="M45" s="93"/>
      <c r="AC45" s="30"/>
    </row>
    <row r="46" spans="11:29" x14ac:dyDescent="0.2">
      <c r="K46" s="30">
        <v>14</v>
      </c>
      <c r="L46" s="78" t="s">
        <v>137</v>
      </c>
      <c r="M46" s="93"/>
      <c r="AC46" s="30"/>
    </row>
    <row r="47" spans="11:29" x14ac:dyDescent="0.2">
      <c r="K47" s="30">
        <v>15</v>
      </c>
      <c r="L47" s="78" t="s">
        <v>138</v>
      </c>
      <c r="M47" s="93"/>
      <c r="AC47" s="30"/>
    </row>
    <row r="48" spans="11:29" x14ac:dyDescent="0.2">
      <c r="K48" s="30">
        <v>16</v>
      </c>
      <c r="L48" s="78" t="s">
        <v>139</v>
      </c>
      <c r="M48" s="93"/>
      <c r="AC48" s="30"/>
    </row>
    <row r="49" spans="11:29" x14ac:dyDescent="0.2">
      <c r="K49" s="30">
        <v>17</v>
      </c>
      <c r="L49" s="78" t="s">
        <v>140</v>
      </c>
      <c r="M49" s="93"/>
      <c r="AC49" s="30"/>
    </row>
    <row r="50" spans="11:29" x14ac:dyDescent="0.2">
      <c r="K50" s="30">
        <v>18</v>
      </c>
      <c r="L50" s="78" t="s">
        <v>141</v>
      </c>
      <c r="M50" s="93"/>
      <c r="AC50" s="30"/>
    </row>
    <row r="51" spans="11:29" x14ac:dyDescent="0.2">
      <c r="AC51" s="30"/>
    </row>
    <row r="52" spans="11:29" x14ac:dyDescent="0.2">
      <c r="AC52" s="30"/>
    </row>
    <row r="53" spans="11:29" x14ac:dyDescent="0.2">
      <c r="AC53" s="30"/>
    </row>
    <row r="54" spans="11:29" x14ac:dyDescent="0.2">
      <c r="AC54" s="30"/>
    </row>
    <row r="55" spans="11:29" x14ac:dyDescent="0.2">
      <c r="AC55" s="30"/>
    </row>
    <row r="56" spans="11:29" x14ac:dyDescent="0.2">
      <c r="L56" s="30"/>
      <c r="AC56" s="30"/>
    </row>
    <row r="57" spans="11:29" x14ac:dyDescent="0.2">
      <c r="L57" s="30"/>
      <c r="AC57" s="30"/>
    </row>
    <row r="61" spans="11:29" x14ac:dyDescent="0.2">
      <c r="L61" s="30"/>
    </row>
    <row r="62" spans="11:29" x14ac:dyDescent="0.2">
      <c r="L62" s="30"/>
    </row>
    <row r="63" spans="11:29" x14ac:dyDescent="0.2">
      <c r="L63" s="30"/>
    </row>
    <row r="64" spans="11:29" x14ac:dyDescent="0.2">
      <c r="L64" s="30"/>
    </row>
    <row r="65" spans="12:12" x14ac:dyDescent="0.2">
      <c r="L65" s="30"/>
    </row>
    <row r="66" spans="12:12" x14ac:dyDescent="0.2">
      <c r="L66" s="30"/>
    </row>
    <row r="67" spans="12:12" x14ac:dyDescent="0.2">
      <c r="L67" s="30"/>
    </row>
    <row r="68" spans="12:12" x14ac:dyDescent="0.2">
      <c r="L68" s="30"/>
    </row>
    <row r="69" spans="12:12" x14ac:dyDescent="0.2">
      <c r="L69" s="30"/>
    </row>
    <row r="70" spans="12:12" x14ac:dyDescent="0.2">
      <c r="L70" s="30"/>
    </row>
    <row r="71" spans="12:12" x14ac:dyDescent="0.2">
      <c r="L71" s="30"/>
    </row>
    <row r="72" spans="12:12" x14ac:dyDescent="0.2">
      <c r="L72" s="30"/>
    </row>
    <row r="73" spans="12:12" x14ac:dyDescent="0.2">
      <c r="L73" s="30"/>
    </row>
    <row r="74" spans="12:12" x14ac:dyDescent="0.2">
      <c r="L74" s="30"/>
    </row>
    <row r="75" spans="12:12" x14ac:dyDescent="0.2">
      <c r="L75" s="30"/>
    </row>
    <row r="76" spans="12:12" x14ac:dyDescent="0.2">
      <c r="L76" s="30"/>
    </row>
    <row r="77" spans="12:12" x14ac:dyDescent="0.2">
      <c r="L77" s="30"/>
    </row>
    <row r="78" spans="12:12" x14ac:dyDescent="0.2">
      <c r="L78" s="30"/>
    </row>
  </sheetData>
  <phoneticPr fontId="2" type="noConversion"/>
  <pageMargins left="0.59055118110236227" right="0.59055118110236227" top="0.59055118110236227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753"/>
  <sheetViews>
    <sheetView topLeftCell="A4" zoomScale="80" zoomScaleNormal="80" workbookViewId="0">
      <selection activeCell="Q15" sqref="Q15"/>
    </sheetView>
  </sheetViews>
  <sheetFormatPr defaultColWidth="8" defaultRowHeight="12" x14ac:dyDescent="0.25"/>
  <cols>
    <col min="1" max="1" width="8.140625" style="1" customWidth="1"/>
    <col min="2" max="2" width="5.42578125" style="8" customWidth="1"/>
    <col min="3" max="4" width="4.42578125" style="1" bestFit="1" customWidth="1"/>
    <col min="5" max="12" width="3.7109375" style="1" customWidth="1"/>
    <col min="13" max="13" width="27.140625" style="1" bestFit="1" customWidth="1"/>
    <col min="14" max="16" width="4.140625" style="1" customWidth="1"/>
    <col min="17" max="17" width="27.140625" style="1" bestFit="1" customWidth="1"/>
    <col min="18" max="19" width="4.42578125" style="1" bestFit="1" customWidth="1"/>
    <col min="20" max="20" width="3.28515625" style="1" bestFit="1" customWidth="1"/>
    <col min="21" max="27" width="3.7109375" style="1" customWidth="1"/>
    <col min="28" max="28" width="27.140625" style="1" bestFit="1" customWidth="1"/>
    <col min="29" max="16384" width="8" style="1"/>
  </cols>
  <sheetData>
    <row r="1" spans="1:34" ht="38.25" customHeight="1" x14ac:dyDescent="0.25">
      <c r="A1" s="181" t="s">
        <v>55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182"/>
      <c r="Z1" s="182"/>
      <c r="AA1" s="182"/>
      <c r="AB1" s="182"/>
    </row>
    <row r="2" spans="1:34" ht="33" x14ac:dyDescent="0.25">
      <c r="A2" s="183" t="s">
        <v>122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</row>
    <row r="3" spans="1:34" ht="30" x14ac:dyDescent="0.25">
      <c r="A3" s="180" t="s">
        <v>56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0"/>
      <c r="AB3" s="180"/>
    </row>
    <row r="5" spans="1:34" ht="18" customHeight="1" x14ac:dyDescent="0.25">
      <c r="A5" s="109" t="s">
        <v>5</v>
      </c>
      <c r="B5" s="196" t="s">
        <v>123</v>
      </c>
      <c r="C5" s="196"/>
      <c r="D5" s="196"/>
      <c r="E5" s="196"/>
      <c r="F5" s="2"/>
      <c r="G5" s="2"/>
      <c r="H5" s="2"/>
      <c r="I5" s="2"/>
      <c r="J5" s="2"/>
      <c r="K5" s="2"/>
      <c r="L5" s="2"/>
      <c r="M5" s="3"/>
      <c r="N5" s="193"/>
      <c r="O5" s="193"/>
      <c r="P5" s="19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7" spans="1:34" s="7" customFormat="1" ht="20.100000000000001" customHeight="1" x14ac:dyDescent="0.25">
      <c r="A7" s="4" t="s">
        <v>6</v>
      </c>
      <c r="B7" s="4" t="s">
        <v>7</v>
      </c>
      <c r="C7" s="197" t="s">
        <v>8</v>
      </c>
      <c r="D7" s="198"/>
      <c r="E7" s="198"/>
      <c r="F7" s="198"/>
      <c r="G7" s="198"/>
      <c r="H7" s="198"/>
      <c r="I7" s="198"/>
      <c r="J7" s="198"/>
      <c r="K7" s="198"/>
      <c r="L7" s="199"/>
      <c r="M7" s="5"/>
      <c r="N7" s="191" t="s">
        <v>9</v>
      </c>
      <c r="O7" s="192"/>
      <c r="P7" s="189"/>
      <c r="Q7" s="6"/>
      <c r="R7" s="189" t="s">
        <v>8</v>
      </c>
      <c r="S7" s="190"/>
      <c r="T7" s="190"/>
      <c r="U7" s="190"/>
      <c r="V7" s="190"/>
      <c r="W7" s="190"/>
      <c r="X7" s="190"/>
      <c r="Y7" s="190"/>
      <c r="Z7" s="190"/>
      <c r="AA7" s="191"/>
      <c r="AB7" s="4" t="s">
        <v>35</v>
      </c>
      <c r="AE7" s="92"/>
      <c r="AF7" s="92"/>
      <c r="AG7" s="92"/>
      <c r="AH7" s="92"/>
    </row>
    <row r="8" spans="1:34" ht="20.100000000000001" customHeight="1" x14ac:dyDescent="0.25">
      <c r="A8" s="194">
        <v>1</v>
      </c>
      <c r="B8" s="94">
        <v>6</v>
      </c>
      <c r="C8" s="95"/>
      <c r="D8" s="95"/>
      <c r="E8" s="95"/>
      <c r="F8" s="95"/>
      <c r="G8" s="95"/>
      <c r="H8" s="95"/>
      <c r="I8" s="95"/>
      <c r="J8" s="95"/>
      <c r="K8" s="95"/>
      <c r="L8" s="95"/>
      <c r="M8" s="97" t="str">
        <f>Auxiliar!L4</f>
        <v>VASCO DA GAMA - Pim</v>
      </c>
      <c r="N8" s="96">
        <v>0</v>
      </c>
      <c r="O8" s="97" t="s">
        <v>10</v>
      </c>
      <c r="P8" s="96">
        <v>4</v>
      </c>
      <c r="Q8" s="97" t="str">
        <f>Auxiliar!L2</f>
        <v>ATLÉTICO MG - RoB</v>
      </c>
      <c r="R8" s="98"/>
      <c r="S8" s="98"/>
      <c r="T8" s="98"/>
      <c r="U8" s="98"/>
      <c r="V8" s="98"/>
      <c r="W8" s="98"/>
      <c r="X8" s="98"/>
      <c r="Y8" s="98"/>
      <c r="Z8" s="98"/>
      <c r="AA8" s="98"/>
      <c r="AB8" s="134" t="str">
        <f>Auxiliar!L37</f>
        <v>FLAMENGO - Vas</v>
      </c>
      <c r="AD8" s="91"/>
    </row>
    <row r="9" spans="1:34" ht="20.100000000000001" customHeight="1" x14ac:dyDescent="0.25">
      <c r="A9" s="195"/>
      <c r="B9" s="94">
        <v>7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7" t="str">
        <f>Auxiliar!L9</f>
        <v>COLO COLO CHI - Mal</v>
      </c>
      <c r="N9" s="96">
        <v>1</v>
      </c>
      <c r="O9" s="97" t="s">
        <v>10</v>
      </c>
      <c r="P9" s="96">
        <v>3</v>
      </c>
      <c r="Q9" s="97" t="str">
        <f>Auxiliar!L7</f>
        <v>FLUMINENSE - Sim</v>
      </c>
      <c r="R9" s="98"/>
      <c r="S9" s="98"/>
      <c r="T9" s="98"/>
      <c r="U9" s="98"/>
      <c r="V9" s="98"/>
      <c r="W9" s="98"/>
      <c r="X9" s="98"/>
      <c r="Y9" s="98"/>
      <c r="Z9" s="98"/>
      <c r="AA9" s="98"/>
      <c r="AB9" s="134" t="str">
        <f>Auxiliar!L40</f>
        <v>BOTAFOGO - JoR</v>
      </c>
      <c r="AD9" s="91"/>
    </row>
    <row r="10" spans="1:34" ht="20.100000000000001" customHeight="1" x14ac:dyDescent="0.25">
      <c r="A10" s="195"/>
      <c r="B10" s="94">
        <v>8</v>
      </c>
      <c r="C10" s="95"/>
      <c r="D10" s="95"/>
      <c r="E10" s="95"/>
      <c r="F10" s="95"/>
      <c r="G10" s="95"/>
      <c r="H10" s="95"/>
      <c r="I10" s="95"/>
      <c r="J10" s="95"/>
      <c r="K10" s="95"/>
      <c r="L10" s="95"/>
      <c r="M10" s="97" t="str">
        <f>Auxiliar!L14</f>
        <v>NÁUTICO - Jea</v>
      </c>
      <c r="N10" s="96">
        <v>0</v>
      </c>
      <c r="O10" s="97" t="s">
        <v>10</v>
      </c>
      <c r="P10" s="96">
        <v>5</v>
      </c>
      <c r="Q10" s="97" t="str">
        <f>Auxiliar!L12</f>
        <v>NACIONAL URU - Ton</v>
      </c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134" t="str">
        <f>Auxiliar!L43</f>
        <v>THE STRONGEST BOL - Jun</v>
      </c>
      <c r="AD10" s="91"/>
    </row>
    <row r="11" spans="1:34" ht="20.100000000000001" customHeight="1" x14ac:dyDescent="0.25">
      <c r="A11" s="195"/>
      <c r="B11" s="94">
        <v>9</v>
      </c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7" t="str">
        <f>Auxiliar!L19</f>
        <v>BOCA JUNIORS ARG - Aéc</v>
      </c>
      <c r="N11" s="96">
        <v>0</v>
      </c>
      <c r="O11" s="97" t="s">
        <v>10</v>
      </c>
      <c r="P11" s="96">
        <v>3</v>
      </c>
      <c r="Q11" s="97" t="str">
        <f>Auxiliar!L17</f>
        <v>GRÊMIO - MaF</v>
      </c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134" t="str">
        <f>Auxiliar!L46</f>
        <v>INTERNACIONAL - MaS</v>
      </c>
      <c r="AD11" s="91"/>
    </row>
    <row r="12" spans="1:34" ht="20.100000000000001" customHeight="1" x14ac:dyDescent="0.25">
      <c r="A12" s="195"/>
      <c r="B12" s="94">
        <v>11</v>
      </c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7" t="str">
        <f>Auxiliar!L24</f>
        <v>RACING ARG - RoG</v>
      </c>
      <c r="N12" s="96">
        <v>0</v>
      </c>
      <c r="O12" s="97" t="s">
        <v>10</v>
      </c>
      <c r="P12" s="96">
        <v>1</v>
      </c>
      <c r="Q12" s="97" t="str">
        <f>Auxiliar!L22</f>
        <v>INDEPENDIENTE ARG - Mar</v>
      </c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134" t="str">
        <f>Auxiliar!L49</f>
        <v>PALMEIRAS - Alc</v>
      </c>
      <c r="AD12" s="91"/>
    </row>
    <row r="13" spans="1:34" ht="20.100000000000001" customHeight="1" x14ac:dyDescent="0.25">
      <c r="A13" s="195"/>
      <c r="B13" s="94">
        <v>12</v>
      </c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7" t="str">
        <f>Auxiliar!L29</f>
        <v>OLIMPIA PAR - Ama</v>
      </c>
      <c r="N13" s="96">
        <v>0</v>
      </c>
      <c r="O13" s="97" t="s">
        <v>10</v>
      </c>
      <c r="P13" s="96">
        <v>3</v>
      </c>
      <c r="Q13" s="97" t="str">
        <f>Auxiliar!L27</f>
        <v>CRUZEIRO - PC</v>
      </c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134" t="str">
        <f>Auxiliar!L34</f>
        <v>BOLIVAR BOL - AnB</v>
      </c>
      <c r="AD13" s="91"/>
    </row>
    <row r="14" spans="1:34" ht="20.100000000000001" customHeight="1" x14ac:dyDescent="0.25">
      <c r="A14" s="184">
        <v>2</v>
      </c>
      <c r="B14" s="99">
        <v>6</v>
      </c>
      <c r="C14" s="100"/>
      <c r="D14" s="100"/>
      <c r="E14" s="100"/>
      <c r="F14" s="100"/>
      <c r="G14" s="100"/>
      <c r="H14" s="100"/>
      <c r="I14" s="100"/>
      <c r="J14" s="100"/>
      <c r="K14" s="100"/>
      <c r="L14" s="100"/>
      <c r="M14" s="102" t="str">
        <f>Auxiliar!L28</f>
        <v>PALMEIRAS - Alc</v>
      </c>
      <c r="N14" s="101">
        <v>3</v>
      </c>
      <c r="O14" s="102" t="s">
        <v>10</v>
      </c>
      <c r="P14" s="101">
        <v>1</v>
      </c>
      <c r="Q14" s="102" t="str">
        <f>Auxiliar!L29</f>
        <v>OLIMPIA PAR - Ama</v>
      </c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35" t="str">
        <f>Auxiliar!L36</f>
        <v>FLUMINENSE - Sim</v>
      </c>
      <c r="AD14" s="91"/>
    </row>
    <row r="15" spans="1:34" ht="20.100000000000001" customHeight="1" x14ac:dyDescent="0.25">
      <c r="A15" s="185"/>
      <c r="B15" s="99">
        <v>7</v>
      </c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2" t="str">
        <f>Auxiliar!L3</f>
        <v>BOLIVAR BOL - AnB</v>
      </c>
      <c r="N15" s="101">
        <v>2</v>
      </c>
      <c r="O15" s="102" t="s">
        <v>10</v>
      </c>
      <c r="P15" s="101">
        <v>2</v>
      </c>
      <c r="Q15" s="102" t="str">
        <f>Auxiliar!L4</f>
        <v>VASCO DA GAMA - Pim</v>
      </c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35" t="str">
        <f>Auxiliar!L39</f>
        <v>NACIONAL URU - Ton</v>
      </c>
      <c r="AD15" s="91"/>
    </row>
    <row r="16" spans="1:34" ht="20.100000000000001" customHeight="1" x14ac:dyDescent="0.25">
      <c r="A16" s="185"/>
      <c r="B16" s="99">
        <v>8</v>
      </c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2" t="str">
        <f>Auxiliar!L8</f>
        <v>FLAMENGO - Vas</v>
      </c>
      <c r="N16" s="101">
        <v>3</v>
      </c>
      <c r="O16" s="102" t="s">
        <v>10</v>
      </c>
      <c r="P16" s="101">
        <v>0</v>
      </c>
      <c r="Q16" s="102" t="str">
        <f>Auxiliar!L9</f>
        <v>COLO COLO CHI - Mal</v>
      </c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35" t="str">
        <f>Auxiliar!L42</f>
        <v>GRÊMIO - MaF</v>
      </c>
      <c r="AD16" s="91"/>
    </row>
    <row r="17" spans="1:30" ht="20.100000000000001" customHeight="1" x14ac:dyDescent="0.25">
      <c r="A17" s="185"/>
      <c r="B17" s="99">
        <v>9</v>
      </c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2" t="str">
        <f>Auxiliar!L13</f>
        <v>BOTAFOGO - JoR</v>
      </c>
      <c r="N17" s="101">
        <v>2</v>
      </c>
      <c r="O17" s="102" t="s">
        <v>10</v>
      </c>
      <c r="P17" s="101">
        <v>0</v>
      </c>
      <c r="Q17" s="102" t="str">
        <f>Auxiliar!L14</f>
        <v>NÁUTICO - Jea</v>
      </c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35" t="str">
        <f>Auxiliar!L45</f>
        <v>INDEPENDIENTE ARG - Mar</v>
      </c>
      <c r="AD17" s="91"/>
    </row>
    <row r="18" spans="1:30" ht="20.100000000000001" customHeight="1" x14ac:dyDescent="0.25">
      <c r="A18" s="185"/>
      <c r="B18" s="99">
        <v>11</v>
      </c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2" t="str">
        <f>Auxiliar!L18</f>
        <v>THE STRONGEST BOL - Jun</v>
      </c>
      <c r="N18" s="101">
        <v>0</v>
      </c>
      <c r="O18" s="102" t="s">
        <v>10</v>
      </c>
      <c r="P18" s="101">
        <v>0</v>
      </c>
      <c r="Q18" s="102" t="str">
        <f>Auxiliar!L19</f>
        <v>BOCA JUNIORS ARG - Aéc</v>
      </c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35" t="str">
        <f>Auxiliar!L48</f>
        <v>CRUZEIRO - PC</v>
      </c>
      <c r="AD18" s="91"/>
    </row>
    <row r="19" spans="1:30" ht="20.100000000000001" customHeight="1" x14ac:dyDescent="0.25">
      <c r="A19" s="185"/>
      <c r="B19" s="99">
        <v>12</v>
      </c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2" t="str">
        <f>Auxiliar!L23</f>
        <v>INTERNACIONAL - MaS</v>
      </c>
      <c r="N19" s="101">
        <v>2</v>
      </c>
      <c r="O19" s="102" t="s">
        <v>10</v>
      </c>
      <c r="P19" s="101">
        <v>0</v>
      </c>
      <c r="Q19" s="102" t="str">
        <f>Auxiliar!L24</f>
        <v>RACING ARG - RoG</v>
      </c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35" t="str">
        <f>Auxiliar!L33</f>
        <v>ATLÉTICO MG - RoB</v>
      </c>
      <c r="AD19" s="91"/>
    </row>
    <row r="20" spans="1:30" ht="20.100000000000001" customHeight="1" x14ac:dyDescent="0.25">
      <c r="A20" s="186">
        <v>3</v>
      </c>
      <c r="B20" s="104">
        <v>6</v>
      </c>
      <c r="C20" s="105"/>
      <c r="D20" s="105"/>
      <c r="E20" s="105"/>
      <c r="F20" s="105"/>
      <c r="G20" s="105"/>
      <c r="H20" s="105"/>
      <c r="I20" s="105"/>
      <c r="J20" s="105"/>
      <c r="K20" s="105"/>
      <c r="L20" s="105"/>
      <c r="M20" s="107" t="str">
        <f>Auxiliar!L22</f>
        <v>INDEPENDIENTE ARG - Mar</v>
      </c>
      <c r="N20" s="106">
        <v>1</v>
      </c>
      <c r="O20" s="107" t="s">
        <v>10</v>
      </c>
      <c r="P20" s="106">
        <v>1</v>
      </c>
      <c r="Q20" s="107" t="str">
        <f>Auxiliar!L23</f>
        <v>INTERNACIONAL - MaS</v>
      </c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36" t="str">
        <f>Auxiliar!L38</f>
        <v>COLO COLO CHI - Mal</v>
      </c>
      <c r="AD20" s="91"/>
    </row>
    <row r="21" spans="1:30" ht="20.100000000000001" customHeight="1" x14ac:dyDescent="0.25">
      <c r="A21" s="187"/>
      <c r="B21" s="104">
        <v>7</v>
      </c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7" t="str">
        <f>Auxiliar!L27</f>
        <v>CRUZEIRO - PC</v>
      </c>
      <c r="N21" s="106">
        <v>0</v>
      </c>
      <c r="O21" s="107" t="s">
        <v>10</v>
      </c>
      <c r="P21" s="106">
        <v>0</v>
      </c>
      <c r="Q21" s="107" t="str">
        <f>Auxiliar!L28</f>
        <v>PALMEIRAS - Alc</v>
      </c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36" t="str">
        <f>Auxiliar!L41</f>
        <v>NÁUTICO - Jea</v>
      </c>
      <c r="AD21" s="91"/>
    </row>
    <row r="22" spans="1:30" ht="20.100000000000001" customHeight="1" x14ac:dyDescent="0.25">
      <c r="A22" s="187"/>
      <c r="B22" s="104">
        <v>8</v>
      </c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07" t="str">
        <f>Auxiliar!L2</f>
        <v>ATLÉTICO MG - RoB</v>
      </c>
      <c r="N22" s="106">
        <v>0</v>
      </c>
      <c r="O22" s="107" t="s">
        <v>10</v>
      </c>
      <c r="P22" s="106">
        <v>5</v>
      </c>
      <c r="Q22" s="107" t="str">
        <f>Auxiliar!L3</f>
        <v>BOLIVAR BOL - AnB</v>
      </c>
      <c r="R22" s="108"/>
      <c r="S22" s="108"/>
      <c r="T22" s="108"/>
      <c r="U22" s="108"/>
      <c r="V22" s="108"/>
      <c r="W22" s="108"/>
      <c r="X22" s="108"/>
      <c r="Y22" s="108"/>
      <c r="Z22" s="108"/>
      <c r="AA22" s="108"/>
      <c r="AB22" s="136" t="str">
        <f>Auxiliar!L44</f>
        <v>BOCA JUNIORS ARG - Aéc</v>
      </c>
      <c r="AD22" s="91"/>
    </row>
    <row r="23" spans="1:30" ht="20.100000000000001" customHeight="1" x14ac:dyDescent="0.25">
      <c r="A23" s="187"/>
      <c r="B23" s="104">
        <v>9</v>
      </c>
      <c r="C23" s="105"/>
      <c r="D23" s="105"/>
      <c r="E23" s="105"/>
      <c r="F23" s="105"/>
      <c r="G23" s="105"/>
      <c r="H23" s="105"/>
      <c r="I23" s="105"/>
      <c r="J23" s="105"/>
      <c r="K23" s="105"/>
      <c r="L23" s="105"/>
      <c r="M23" s="107" t="str">
        <f>Auxiliar!L7</f>
        <v>FLUMINENSE - Sim</v>
      </c>
      <c r="N23" s="106">
        <v>0</v>
      </c>
      <c r="O23" s="107" t="s">
        <v>10</v>
      </c>
      <c r="P23" s="106">
        <v>1</v>
      </c>
      <c r="Q23" s="107" t="str">
        <f>Auxiliar!L8</f>
        <v>FLAMENGO - Vas</v>
      </c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36" t="str">
        <f>Auxiliar!L47</f>
        <v>RACING ARG - RoG</v>
      </c>
      <c r="AD23" s="91"/>
    </row>
    <row r="24" spans="1:30" ht="20.100000000000001" customHeight="1" x14ac:dyDescent="0.25">
      <c r="A24" s="187"/>
      <c r="B24" s="104">
        <v>11</v>
      </c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7" t="str">
        <f>Auxiliar!L12</f>
        <v>NACIONAL URU - Ton</v>
      </c>
      <c r="N24" s="106">
        <v>0</v>
      </c>
      <c r="O24" s="107" t="s">
        <v>10</v>
      </c>
      <c r="P24" s="106">
        <v>0</v>
      </c>
      <c r="Q24" s="107" t="str">
        <f>Auxiliar!L13</f>
        <v>BOTAFOGO - JoR</v>
      </c>
      <c r="R24" s="108"/>
      <c r="S24" s="108"/>
      <c r="T24" s="108"/>
      <c r="U24" s="108"/>
      <c r="V24" s="108"/>
      <c r="W24" s="108"/>
      <c r="X24" s="108"/>
      <c r="Y24" s="108"/>
      <c r="Z24" s="108"/>
      <c r="AA24" s="108"/>
      <c r="AB24" s="136" t="str">
        <f>Auxiliar!L50</f>
        <v>OLIMPIA PAR - Ama</v>
      </c>
      <c r="AD24" s="91"/>
    </row>
    <row r="25" spans="1:30" ht="20.100000000000001" customHeight="1" x14ac:dyDescent="0.25">
      <c r="A25" s="188"/>
      <c r="B25" s="104">
        <v>12</v>
      </c>
      <c r="C25" s="105"/>
      <c r="D25" s="105"/>
      <c r="E25" s="105"/>
      <c r="F25" s="105"/>
      <c r="G25" s="105"/>
      <c r="H25" s="105"/>
      <c r="I25" s="105"/>
      <c r="J25" s="105"/>
      <c r="K25" s="105"/>
      <c r="L25" s="105"/>
      <c r="M25" s="107" t="str">
        <f>Auxiliar!L17</f>
        <v>GRÊMIO - MaF</v>
      </c>
      <c r="N25" s="106">
        <v>2</v>
      </c>
      <c r="O25" s="107" t="s">
        <v>10</v>
      </c>
      <c r="P25" s="106">
        <v>0</v>
      </c>
      <c r="Q25" s="107" t="str">
        <f>Auxiliar!L18</f>
        <v>THE STRONGEST BOL - Jun</v>
      </c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36" t="str">
        <f>Auxiliar!L35</f>
        <v>VASCO DA GAMA - Pim</v>
      </c>
      <c r="AD25" s="91"/>
    </row>
    <row r="26" spans="1:30" ht="18" customHeight="1" x14ac:dyDescent="0.25">
      <c r="O26" s="1" t="s">
        <v>77</v>
      </c>
      <c r="P26" s="1" t="str">
        <f t="shared" ref="P26" si="0">IF(R26="","",IF(R26=0,0,COUNT(R26:AA26)))</f>
        <v/>
      </c>
    </row>
    <row r="27" spans="1:30" ht="18" customHeight="1" x14ac:dyDescent="0.25"/>
    <row r="28" spans="1:30" ht="18" customHeight="1" x14ac:dyDescent="0.25">
      <c r="A28" s="9"/>
    </row>
    <row r="29" spans="1:30" ht="18" customHeight="1" x14ac:dyDescent="0.25">
      <c r="A29" s="9"/>
      <c r="B29" s="9"/>
      <c r="C29" s="10"/>
      <c r="D29" s="10"/>
      <c r="E29" s="10"/>
      <c r="F29" s="10"/>
      <c r="G29" s="10"/>
      <c r="H29" s="10"/>
      <c r="I29" s="10"/>
      <c r="J29" s="10"/>
      <c r="K29" s="10"/>
      <c r="L29" s="10"/>
      <c r="R29" s="11"/>
      <c r="S29" s="11"/>
      <c r="T29" s="11"/>
      <c r="U29" s="11"/>
      <c r="V29" s="11"/>
      <c r="W29" s="11"/>
      <c r="X29" s="11"/>
      <c r="Y29" s="11"/>
      <c r="Z29" s="11"/>
      <c r="AA29" s="11"/>
    </row>
    <row r="30" spans="1:30" ht="18" customHeight="1" x14ac:dyDescent="0.25">
      <c r="A30" s="9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pans="1:30" ht="18" customHeight="1" x14ac:dyDescent="0.25">
      <c r="A31" s="9"/>
      <c r="B31" s="9"/>
      <c r="C31" s="10"/>
      <c r="D31" s="10"/>
      <c r="E31" s="10"/>
      <c r="F31" s="10"/>
      <c r="G31" s="10"/>
      <c r="H31" s="10"/>
      <c r="I31" s="10"/>
      <c r="J31" s="10"/>
      <c r="K31" s="10"/>
      <c r="L31" s="10"/>
      <c r="R31" s="11"/>
      <c r="S31" s="11"/>
      <c r="T31" s="11"/>
      <c r="U31" s="11"/>
      <c r="V31" s="11"/>
      <c r="W31" s="11"/>
      <c r="X31" s="11"/>
      <c r="Y31" s="11"/>
      <c r="Z31" s="11"/>
      <c r="AA31" s="11"/>
    </row>
    <row r="32" spans="1:30" ht="18" customHeight="1" x14ac:dyDescent="0.25">
      <c r="A32" s="9"/>
      <c r="B32" s="9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1"/>
      <c r="N32" s="12"/>
      <c r="O32" s="3"/>
      <c r="P32" s="12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ht="18" customHeight="1" x14ac:dyDescent="0.25">
      <c r="A33" s="9"/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1"/>
      <c r="N33" s="12"/>
      <c r="O33" s="3"/>
      <c r="P33" s="12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pans="1:27" ht="18" customHeight="1" x14ac:dyDescent="0.25">
      <c r="A34" s="9"/>
      <c r="B34" s="9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1"/>
      <c r="N34" s="12"/>
      <c r="O34" s="3"/>
      <c r="P34" s="12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ht="18" customHeight="1" x14ac:dyDescent="0.25">
      <c r="A35" s="9"/>
      <c r="B35" s="9"/>
      <c r="C35" s="10"/>
      <c r="D35" s="10"/>
      <c r="E35" s="10"/>
      <c r="F35" s="10"/>
      <c r="G35" s="10"/>
      <c r="H35" s="10"/>
      <c r="I35" s="10"/>
      <c r="J35" s="10"/>
      <c r="K35" s="10"/>
      <c r="L35" s="10"/>
      <c r="R35" s="11"/>
      <c r="S35" s="11"/>
      <c r="T35" s="11"/>
      <c r="U35" s="11"/>
      <c r="V35" s="11"/>
      <c r="W35" s="11"/>
      <c r="X35" s="11"/>
      <c r="Y35" s="11"/>
      <c r="Z35" s="11"/>
      <c r="AA35" s="11"/>
    </row>
    <row r="36" spans="1:27" ht="18" customHeight="1" x14ac:dyDescent="0.25">
      <c r="A36" s="9"/>
      <c r="B36" s="9"/>
      <c r="C36" s="10"/>
      <c r="D36" s="10"/>
      <c r="E36" s="10"/>
      <c r="F36" s="10"/>
      <c r="G36" s="10"/>
      <c r="H36" s="10"/>
      <c r="I36" s="10"/>
      <c r="J36" s="10"/>
      <c r="K36" s="10"/>
      <c r="L36" s="10"/>
      <c r="R36" s="11"/>
      <c r="S36" s="11"/>
      <c r="T36" s="11"/>
      <c r="U36" s="11"/>
      <c r="V36" s="11"/>
      <c r="W36" s="11"/>
      <c r="X36" s="11"/>
      <c r="Y36" s="11"/>
      <c r="Z36" s="11"/>
      <c r="AA36" s="11"/>
    </row>
    <row r="37" spans="1:27" ht="18" customHeight="1" x14ac:dyDescent="0.25">
      <c r="A37" s="9"/>
      <c r="B37" s="9"/>
      <c r="C37" s="10"/>
      <c r="D37" s="10"/>
      <c r="E37" s="10"/>
      <c r="F37" s="10"/>
      <c r="G37" s="10"/>
      <c r="H37" s="10"/>
      <c r="I37" s="10"/>
      <c r="J37" s="10"/>
      <c r="K37" s="10"/>
      <c r="L37" s="10"/>
      <c r="R37" s="11"/>
      <c r="S37" s="11"/>
      <c r="T37" s="11"/>
      <c r="U37" s="11"/>
      <c r="V37" s="11"/>
      <c r="W37" s="11"/>
      <c r="X37" s="11"/>
      <c r="Y37" s="11"/>
      <c r="Z37" s="11"/>
      <c r="AA37" s="11"/>
    </row>
    <row r="38" spans="1:27" ht="18" customHeight="1" x14ac:dyDescent="0.25">
      <c r="A38" s="9"/>
      <c r="B38" s="9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1"/>
      <c r="N38" s="12"/>
      <c r="O38" s="3"/>
      <c r="P38" s="12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</row>
    <row r="39" spans="1:27" ht="18" customHeight="1" x14ac:dyDescent="0.25">
      <c r="A39" s="9"/>
      <c r="B39" s="9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1"/>
      <c r="N39" s="12"/>
      <c r="O39" s="3"/>
      <c r="P39" s="12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</row>
    <row r="40" spans="1:27" ht="18" customHeight="1" x14ac:dyDescent="0.25">
      <c r="A40" s="9"/>
      <c r="B40" s="9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1"/>
      <c r="N40" s="12"/>
      <c r="O40" s="3"/>
      <c r="P40" s="12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</row>
    <row r="41" spans="1:27" ht="18" customHeight="1" x14ac:dyDescent="0.25">
      <c r="A41" s="9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R41" s="11"/>
      <c r="S41" s="11"/>
      <c r="T41" s="11"/>
      <c r="U41" s="11"/>
      <c r="V41" s="11"/>
      <c r="W41" s="11"/>
      <c r="X41" s="11"/>
      <c r="Y41" s="11"/>
      <c r="Z41" s="11"/>
      <c r="AA41" s="11"/>
    </row>
    <row r="42" spans="1:27" ht="18" customHeight="1" x14ac:dyDescent="0.25">
      <c r="A42" s="9"/>
      <c r="B42" s="9"/>
      <c r="C42" s="10"/>
      <c r="D42" s="10"/>
      <c r="E42" s="10"/>
      <c r="F42" s="10"/>
      <c r="G42" s="10"/>
      <c r="H42" s="10"/>
      <c r="I42" s="10"/>
      <c r="J42" s="10"/>
      <c r="K42" s="10"/>
      <c r="L42" s="10"/>
      <c r="R42" s="11"/>
      <c r="S42" s="11"/>
      <c r="T42" s="11"/>
      <c r="U42" s="11"/>
      <c r="V42" s="11"/>
      <c r="W42" s="11"/>
      <c r="X42" s="11"/>
      <c r="Y42" s="11"/>
      <c r="Z42" s="11"/>
      <c r="AA42" s="11"/>
    </row>
    <row r="43" spans="1:27" ht="18" customHeight="1" x14ac:dyDescent="0.25">
      <c r="A43" s="9"/>
      <c r="B43" s="9"/>
      <c r="C43" s="10"/>
      <c r="D43" s="10"/>
      <c r="E43" s="10"/>
      <c r="F43" s="10"/>
      <c r="G43" s="10"/>
      <c r="H43" s="10"/>
      <c r="I43" s="10"/>
      <c r="J43" s="10"/>
      <c r="K43" s="10"/>
      <c r="L43" s="10"/>
      <c r="R43" s="11"/>
      <c r="S43" s="11"/>
      <c r="T43" s="11"/>
      <c r="U43" s="11"/>
      <c r="V43" s="11"/>
      <c r="W43" s="11"/>
      <c r="X43" s="11"/>
      <c r="Y43" s="11"/>
      <c r="Z43" s="11"/>
      <c r="AA43" s="11"/>
    </row>
    <row r="44" spans="1:27" ht="18" customHeight="1" x14ac:dyDescent="0.25">
      <c r="A44" s="9"/>
      <c r="B44" s="9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1"/>
      <c r="N44" s="12"/>
      <c r="O44" s="3"/>
      <c r="P44" s="12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</row>
    <row r="45" spans="1:27" ht="18" customHeight="1" x14ac:dyDescent="0.25">
      <c r="A45" s="9"/>
      <c r="B45" s="9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1"/>
      <c r="N45" s="12"/>
      <c r="O45" s="3"/>
      <c r="P45" s="12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</row>
    <row r="46" spans="1:27" ht="18" customHeight="1" x14ac:dyDescent="0.25">
      <c r="A46" s="9"/>
      <c r="B46" s="9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1"/>
      <c r="N46" s="12"/>
      <c r="O46" s="3"/>
      <c r="P46" s="12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</row>
    <row r="47" spans="1:27" ht="18" customHeight="1" x14ac:dyDescent="0.25">
      <c r="A47" s="9"/>
      <c r="B47" s="9"/>
      <c r="C47" s="10"/>
      <c r="D47" s="10"/>
      <c r="E47" s="10"/>
      <c r="F47" s="10"/>
      <c r="G47" s="10"/>
      <c r="H47" s="10"/>
      <c r="I47" s="10"/>
      <c r="J47" s="10"/>
      <c r="K47" s="10"/>
      <c r="L47" s="10"/>
      <c r="R47" s="11"/>
      <c r="S47" s="11"/>
      <c r="T47" s="11"/>
      <c r="U47" s="11"/>
      <c r="V47" s="11"/>
      <c r="W47" s="11"/>
      <c r="X47" s="11"/>
      <c r="Y47" s="11"/>
      <c r="Z47" s="11"/>
      <c r="AA47" s="11"/>
    </row>
    <row r="48" spans="1:27" ht="18" customHeight="1" x14ac:dyDescent="0.25">
      <c r="A48" s="9"/>
      <c r="B48" s="9"/>
      <c r="C48" s="10"/>
      <c r="D48" s="10"/>
      <c r="E48" s="10"/>
      <c r="F48" s="10"/>
      <c r="G48" s="10"/>
      <c r="H48" s="10"/>
      <c r="I48" s="10"/>
      <c r="J48" s="10"/>
      <c r="K48" s="10"/>
      <c r="L48" s="10"/>
      <c r="R48" s="11"/>
      <c r="S48" s="11"/>
      <c r="T48" s="11"/>
      <c r="U48" s="11"/>
      <c r="V48" s="11"/>
      <c r="W48" s="11"/>
      <c r="X48" s="11"/>
      <c r="Y48" s="11"/>
      <c r="Z48" s="11"/>
      <c r="AA48" s="11"/>
    </row>
    <row r="49" spans="1:27" ht="18" customHeight="1" x14ac:dyDescent="0.25">
      <c r="A49" s="9"/>
      <c r="B49" s="9"/>
      <c r="C49" s="10"/>
      <c r="D49" s="10"/>
      <c r="E49" s="10"/>
      <c r="F49" s="10"/>
      <c r="G49" s="10"/>
      <c r="H49" s="10"/>
      <c r="I49" s="10"/>
      <c r="J49" s="10"/>
      <c r="K49" s="10"/>
      <c r="L49" s="10"/>
      <c r="R49" s="11"/>
      <c r="S49" s="11"/>
      <c r="T49" s="11"/>
      <c r="U49" s="11"/>
      <c r="V49" s="11"/>
      <c r="W49" s="11"/>
      <c r="X49" s="11"/>
      <c r="Y49" s="11"/>
      <c r="Z49" s="11"/>
      <c r="AA49" s="11"/>
    </row>
    <row r="50" spans="1:27" ht="18" customHeight="1" x14ac:dyDescent="0.25">
      <c r="A50" s="9"/>
      <c r="B50" s="9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1"/>
      <c r="N50" s="12"/>
      <c r="O50" s="3"/>
      <c r="P50" s="12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</row>
    <row r="51" spans="1:27" ht="18" customHeight="1" x14ac:dyDescent="0.25">
      <c r="A51" s="9"/>
      <c r="B51" s="9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1"/>
      <c r="N51" s="12"/>
      <c r="O51" s="3"/>
      <c r="P51" s="12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</row>
    <row r="52" spans="1:27" ht="18" customHeight="1" x14ac:dyDescent="0.25">
      <c r="A52" s="9"/>
      <c r="B52" s="9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1"/>
      <c r="N52" s="12"/>
      <c r="O52" s="3"/>
      <c r="P52" s="12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</row>
    <row r="53" spans="1:27" ht="18" customHeight="1" x14ac:dyDescent="0.25">
      <c r="A53" s="13"/>
      <c r="B53" s="14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1"/>
      <c r="N53" s="3"/>
      <c r="O53" s="3"/>
      <c r="P53" s="3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</row>
    <row r="54" spans="1:27" ht="18" customHeight="1" x14ac:dyDescent="0.25">
      <c r="A54" s="13"/>
      <c r="B54" s="14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1"/>
      <c r="N54" s="3"/>
      <c r="O54" s="3"/>
      <c r="P54" s="3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1:27" ht="18" customHeight="1" x14ac:dyDescent="0.25">
      <c r="A55" s="13"/>
      <c r="B55" s="14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1"/>
      <c r="N55" s="3"/>
      <c r="O55" s="3"/>
      <c r="P55" s="3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</row>
    <row r="56" spans="1:27" ht="18" customHeight="1" x14ac:dyDescent="0.25">
      <c r="A56" s="13"/>
      <c r="B56" s="14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1"/>
      <c r="N56" s="3"/>
      <c r="O56" s="3"/>
      <c r="P56" s="3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ht="18" customHeight="1" x14ac:dyDescent="0.25">
      <c r="A57" s="13"/>
      <c r="B57" s="14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1"/>
      <c r="N57" s="3"/>
      <c r="O57" s="3"/>
      <c r="P57" s="3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</row>
    <row r="58" spans="1:27" x14ac:dyDescent="0.25">
      <c r="A58" s="13"/>
      <c r="B58" s="14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1"/>
      <c r="N58" s="3"/>
      <c r="O58" s="3"/>
      <c r="P58" s="3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</row>
    <row r="59" spans="1:27" x14ac:dyDescent="0.25">
      <c r="A59" s="13"/>
      <c r="B59" s="14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1"/>
      <c r="N59" s="3"/>
      <c r="O59" s="3"/>
      <c r="P59" s="3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</row>
    <row r="60" spans="1:27" x14ac:dyDescent="0.25">
      <c r="A60" s="13"/>
      <c r="B60" s="14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1"/>
      <c r="N60" s="3"/>
      <c r="O60" s="3"/>
      <c r="P60" s="3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</row>
    <row r="61" spans="1:27" x14ac:dyDescent="0.25">
      <c r="A61" s="13"/>
      <c r="B61" s="14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1"/>
      <c r="N61" s="3"/>
      <c r="O61" s="3"/>
      <c r="P61" s="3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</row>
    <row r="62" spans="1:27" x14ac:dyDescent="0.25">
      <c r="A62" s="13"/>
      <c r="B62" s="14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1"/>
      <c r="N62" s="3"/>
      <c r="O62" s="3"/>
      <c r="P62" s="3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</row>
    <row r="63" spans="1:27" x14ac:dyDescent="0.25">
      <c r="A63" s="13"/>
      <c r="B63" s="14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1"/>
      <c r="N63" s="3"/>
      <c r="O63" s="3"/>
      <c r="P63" s="3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</row>
    <row r="64" spans="1:27" x14ac:dyDescent="0.25">
      <c r="A64" s="13"/>
      <c r="B64" s="14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1"/>
      <c r="N64" s="3"/>
      <c r="O64" s="3"/>
      <c r="P64" s="3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</row>
    <row r="65" spans="1:27" x14ac:dyDescent="0.25">
      <c r="A65" s="13"/>
      <c r="B65" s="14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1"/>
      <c r="N65" s="3"/>
      <c r="O65" s="3"/>
      <c r="P65" s="3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</row>
    <row r="66" spans="1:27" x14ac:dyDescent="0.25">
      <c r="A66" s="13"/>
      <c r="B66" s="14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1"/>
      <c r="N66" s="3"/>
      <c r="O66" s="3"/>
      <c r="P66" s="3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</row>
    <row r="67" spans="1:27" x14ac:dyDescent="0.25">
      <c r="A67" s="13"/>
      <c r="B67" s="14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1"/>
      <c r="N67" s="3"/>
      <c r="O67" s="3"/>
      <c r="P67" s="3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</row>
    <row r="68" spans="1:27" x14ac:dyDescent="0.25">
      <c r="A68" s="13"/>
      <c r="B68" s="14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1"/>
      <c r="N68" s="3"/>
      <c r="O68" s="3"/>
      <c r="P68" s="3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</row>
    <row r="69" spans="1:27" x14ac:dyDescent="0.25">
      <c r="A69" s="13"/>
      <c r="B69" s="14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1"/>
      <c r="N69" s="3"/>
      <c r="O69" s="3"/>
      <c r="P69" s="3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</row>
    <row r="70" spans="1:27" x14ac:dyDescent="0.25">
      <c r="A70" s="13"/>
      <c r="B70" s="14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1"/>
      <c r="N70" s="3"/>
      <c r="O70" s="3"/>
      <c r="P70" s="3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</row>
    <row r="71" spans="1:27" x14ac:dyDescent="0.25">
      <c r="A71" s="13"/>
      <c r="B71" s="14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1"/>
      <c r="N71" s="3"/>
      <c r="O71" s="3"/>
      <c r="P71" s="3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</row>
    <row r="72" spans="1:27" x14ac:dyDescent="0.25">
      <c r="A72" s="13"/>
      <c r="B72" s="14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1"/>
      <c r="N72" s="3"/>
      <c r="O72" s="3"/>
      <c r="P72" s="3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</row>
    <row r="73" spans="1:27" x14ac:dyDescent="0.25">
      <c r="A73" s="13"/>
      <c r="B73" s="14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1"/>
      <c r="N73" s="3"/>
      <c r="O73" s="3"/>
      <c r="P73" s="3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</row>
    <row r="74" spans="1:27" x14ac:dyDescent="0.25">
      <c r="A74" s="13"/>
      <c r="B74" s="14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1"/>
      <c r="N74" s="3"/>
      <c r="O74" s="3"/>
      <c r="P74" s="3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</row>
    <row r="75" spans="1:27" x14ac:dyDescent="0.25">
      <c r="A75" s="13"/>
      <c r="B75" s="14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1"/>
      <c r="N75" s="3"/>
      <c r="O75" s="3"/>
      <c r="P75" s="3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</row>
    <row r="76" spans="1:27" x14ac:dyDescent="0.25">
      <c r="A76" s="13"/>
      <c r="B76" s="14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1"/>
      <c r="N76" s="3"/>
      <c r="O76" s="3"/>
      <c r="P76" s="3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</row>
    <row r="77" spans="1:27" x14ac:dyDescent="0.25">
      <c r="A77" s="13"/>
      <c r="B77" s="14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1"/>
      <c r="N77" s="3"/>
      <c r="O77" s="3"/>
      <c r="P77" s="3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</row>
    <row r="78" spans="1:27" x14ac:dyDescent="0.25">
      <c r="A78" s="13"/>
      <c r="B78" s="14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1"/>
      <c r="N78" s="3"/>
      <c r="O78" s="3"/>
      <c r="P78" s="3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</row>
    <row r="79" spans="1:27" x14ac:dyDescent="0.25">
      <c r="A79" s="13"/>
      <c r="B79" s="14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1"/>
      <c r="N79" s="3"/>
      <c r="O79" s="3"/>
      <c r="P79" s="3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1:27" x14ac:dyDescent="0.25">
      <c r="A80" s="13"/>
      <c r="B80" s="14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1"/>
      <c r="N80" s="3"/>
      <c r="O80" s="3"/>
      <c r="P80" s="3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</row>
    <row r="81" spans="1:27" x14ac:dyDescent="0.25">
      <c r="A81" s="13"/>
      <c r="B81" s="14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1"/>
      <c r="N81" s="3"/>
      <c r="O81" s="3"/>
      <c r="P81" s="3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</row>
    <row r="82" spans="1:27" x14ac:dyDescent="0.25">
      <c r="A82" s="13"/>
      <c r="B82" s="14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1"/>
      <c r="N82" s="3"/>
      <c r="O82" s="3"/>
      <c r="P82" s="3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</row>
    <row r="83" spans="1:27" x14ac:dyDescent="0.25">
      <c r="A83" s="13"/>
      <c r="B83" s="14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1"/>
      <c r="N83" s="3"/>
      <c r="O83" s="3"/>
      <c r="P83" s="3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</row>
    <row r="84" spans="1:27" x14ac:dyDescent="0.25">
      <c r="A84" s="13"/>
      <c r="B84" s="14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1"/>
      <c r="N84" s="3"/>
      <c r="O84" s="3"/>
      <c r="P84" s="3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</row>
    <row r="85" spans="1:27" x14ac:dyDescent="0.25">
      <c r="A85" s="13"/>
      <c r="B85" s="14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1"/>
      <c r="N85" s="3"/>
      <c r="O85" s="3"/>
      <c r="P85" s="3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</row>
    <row r="86" spans="1:27" x14ac:dyDescent="0.25">
      <c r="A86" s="13"/>
      <c r="B86" s="14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1"/>
      <c r="N86" s="3"/>
      <c r="O86" s="3"/>
      <c r="P86" s="3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</row>
    <row r="87" spans="1:27" x14ac:dyDescent="0.25">
      <c r="A87" s="13"/>
      <c r="B87" s="14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1"/>
      <c r="N87" s="3"/>
      <c r="O87" s="3"/>
      <c r="P87" s="3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</row>
    <row r="88" spans="1:27" x14ac:dyDescent="0.25">
      <c r="A88" s="13"/>
      <c r="B88" s="14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1"/>
      <c r="N88" s="3"/>
      <c r="O88" s="3"/>
      <c r="P88" s="3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</row>
    <row r="89" spans="1:27" x14ac:dyDescent="0.25">
      <c r="A89" s="13"/>
      <c r="B89" s="14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1"/>
      <c r="N89" s="3"/>
      <c r="O89" s="3"/>
      <c r="P89" s="3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</row>
    <row r="90" spans="1:27" x14ac:dyDescent="0.25">
      <c r="A90" s="13"/>
      <c r="B90" s="14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1"/>
      <c r="N90" s="3"/>
      <c r="O90" s="3"/>
      <c r="P90" s="3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</row>
    <row r="91" spans="1:27" x14ac:dyDescent="0.25">
      <c r="A91" s="13"/>
      <c r="B91" s="14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1"/>
      <c r="N91" s="3"/>
      <c r="O91" s="3"/>
      <c r="P91" s="3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</row>
    <row r="92" spans="1:27" x14ac:dyDescent="0.25">
      <c r="A92" s="13"/>
      <c r="B92" s="14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1"/>
      <c r="N92" s="3"/>
      <c r="O92" s="3"/>
      <c r="P92" s="3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</row>
    <row r="93" spans="1:27" x14ac:dyDescent="0.25">
      <c r="A93" s="13"/>
      <c r="B93" s="14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1"/>
      <c r="N93" s="3"/>
      <c r="O93" s="3"/>
      <c r="P93" s="3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</row>
    <row r="94" spans="1:27" x14ac:dyDescent="0.25">
      <c r="A94" s="13"/>
      <c r="B94" s="14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1"/>
      <c r="N94" s="3"/>
      <c r="O94" s="3"/>
      <c r="P94" s="3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</row>
    <row r="95" spans="1:27" x14ac:dyDescent="0.25">
      <c r="A95" s="13"/>
      <c r="B95" s="14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1"/>
      <c r="N95" s="3"/>
      <c r="O95" s="3"/>
      <c r="P95" s="3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</row>
    <row r="96" spans="1:27" x14ac:dyDescent="0.25">
      <c r="A96" s="13"/>
      <c r="B96" s="14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1"/>
      <c r="N96" s="3"/>
      <c r="O96" s="3"/>
      <c r="P96" s="3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</row>
    <row r="97" spans="1:27" x14ac:dyDescent="0.25">
      <c r="A97" s="13"/>
      <c r="B97" s="14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1"/>
      <c r="N97" s="3"/>
      <c r="O97" s="3"/>
      <c r="P97" s="3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</row>
    <row r="98" spans="1:27" x14ac:dyDescent="0.25">
      <c r="A98" s="13"/>
      <c r="B98" s="14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1"/>
      <c r="N98" s="3"/>
      <c r="O98" s="3"/>
      <c r="P98" s="3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</row>
    <row r="99" spans="1:27" x14ac:dyDescent="0.25">
      <c r="A99" s="13"/>
      <c r="B99" s="14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1"/>
      <c r="N99" s="3"/>
      <c r="O99" s="3"/>
      <c r="P99" s="3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</row>
    <row r="100" spans="1:27" x14ac:dyDescent="0.25">
      <c r="A100" s="13"/>
      <c r="B100" s="14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1"/>
      <c r="N100" s="3"/>
      <c r="O100" s="3"/>
      <c r="P100" s="3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</row>
    <row r="101" spans="1:27" x14ac:dyDescent="0.25">
      <c r="A101" s="13"/>
      <c r="B101" s="14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1"/>
      <c r="N101" s="3"/>
      <c r="O101" s="3"/>
      <c r="P101" s="3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</row>
    <row r="102" spans="1:27" x14ac:dyDescent="0.25">
      <c r="A102" s="13"/>
      <c r="B102" s="14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1"/>
      <c r="N102" s="3"/>
      <c r="O102" s="3"/>
      <c r="P102" s="3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</row>
    <row r="103" spans="1:27" x14ac:dyDescent="0.25">
      <c r="A103" s="13"/>
      <c r="B103" s="14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1"/>
      <c r="N103" s="3"/>
      <c r="O103" s="3"/>
      <c r="P103" s="3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</row>
    <row r="104" spans="1:27" x14ac:dyDescent="0.25">
      <c r="A104" s="13"/>
      <c r="B104" s="14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1"/>
      <c r="N104" s="3"/>
      <c r="O104" s="3"/>
      <c r="P104" s="3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</row>
    <row r="105" spans="1:27" x14ac:dyDescent="0.25">
      <c r="A105" s="13"/>
      <c r="B105" s="14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1"/>
      <c r="N105" s="3"/>
      <c r="O105" s="3"/>
      <c r="P105" s="3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</row>
    <row r="106" spans="1:27" x14ac:dyDescent="0.25">
      <c r="A106" s="13"/>
      <c r="B106" s="14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1"/>
      <c r="N106" s="3"/>
      <c r="O106" s="3"/>
      <c r="P106" s="3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</row>
    <row r="107" spans="1:27" x14ac:dyDescent="0.25">
      <c r="A107" s="13"/>
      <c r="B107" s="14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1"/>
      <c r="N107" s="3"/>
      <c r="O107" s="3"/>
      <c r="P107" s="3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</row>
    <row r="108" spans="1:27" x14ac:dyDescent="0.25">
      <c r="A108" s="13"/>
      <c r="B108" s="14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1"/>
      <c r="N108" s="3"/>
      <c r="O108" s="3"/>
      <c r="P108" s="3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</row>
    <row r="109" spans="1:27" x14ac:dyDescent="0.25">
      <c r="A109" s="13"/>
      <c r="B109" s="14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1"/>
      <c r="N109" s="3"/>
      <c r="O109" s="3"/>
      <c r="P109" s="3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</row>
    <row r="110" spans="1:27" x14ac:dyDescent="0.25">
      <c r="A110" s="13"/>
      <c r="B110" s="14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1"/>
      <c r="N110" s="3"/>
      <c r="O110" s="3"/>
      <c r="P110" s="3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</row>
    <row r="111" spans="1:27" x14ac:dyDescent="0.25">
      <c r="A111" s="13"/>
      <c r="B111" s="14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1"/>
      <c r="N111" s="3"/>
      <c r="O111" s="3"/>
      <c r="P111" s="3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</row>
    <row r="112" spans="1:27" x14ac:dyDescent="0.25">
      <c r="A112" s="13"/>
      <c r="B112" s="14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1"/>
      <c r="N112" s="3"/>
      <c r="O112" s="3"/>
      <c r="P112" s="3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</row>
    <row r="113" spans="1:27" x14ac:dyDescent="0.25">
      <c r="A113" s="13"/>
      <c r="B113" s="14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1"/>
      <c r="N113" s="3"/>
      <c r="O113" s="3"/>
      <c r="P113" s="3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</row>
    <row r="114" spans="1:27" x14ac:dyDescent="0.25">
      <c r="A114" s="13"/>
      <c r="B114" s="14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1"/>
      <c r="N114" s="3"/>
      <c r="O114" s="3"/>
      <c r="P114" s="3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</row>
    <row r="115" spans="1:27" x14ac:dyDescent="0.25">
      <c r="A115" s="13"/>
      <c r="B115" s="14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1"/>
      <c r="N115" s="3"/>
      <c r="O115" s="3"/>
      <c r="P115" s="3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</row>
    <row r="116" spans="1:27" x14ac:dyDescent="0.25">
      <c r="A116" s="13"/>
      <c r="B116" s="14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1"/>
      <c r="N116" s="3"/>
      <c r="O116" s="3"/>
      <c r="P116" s="3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</row>
    <row r="117" spans="1:27" x14ac:dyDescent="0.25">
      <c r="A117" s="13"/>
      <c r="B117" s="14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1"/>
      <c r="N117" s="3"/>
      <c r="O117" s="3"/>
      <c r="P117" s="3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</row>
    <row r="118" spans="1:27" x14ac:dyDescent="0.25">
      <c r="A118" s="13"/>
      <c r="B118" s="14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1"/>
      <c r="N118" s="3"/>
      <c r="O118" s="3"/>
      <c r="P118" s="3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</row>
    <row r="119" spans="1:27" x14ac:dyDescent="0.25">
      <c r="A119" s="13"/>
      <c r="B119" s="14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1"/>
      <c r="N119" s="3"/>
      <c r="O119" s="3"/>
      <c r="P119" s="3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</row>
    <row r="120" spans="1:27" x14ac:dyDescent="0.25">
      <c r="A120" s="13"/>
      <c r="B120" s="14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1"/>
      <c r="N120" s="3"/>
      <c r="O120" s="3"/>
      <c r="P120" s="3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</row>
    <row r="121" spans="1:27" x14ac:dyDescent="0.25">
      <c r="A121" s="13"/>
      <c r="B121" s="14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1"/>
      <c r="N121" s="3"/>
      <c r="O121" s="3"/>
      <c r="P121" s="3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</row>
    <row r="122" spans="1:27" x14ac:dyDescent="0.25">
      <c r="A122" s="13"/>
      <c r="B122" s="14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1"/>
      <c r="N122" s="3"/>
      <c r="O122" s="3"/>
      <c r="P122" s="3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</row>
    <row r="123" spans="1:27" x14ac:dyDescent="0.25">
      <c r="A123" s="13"/>
      <c r="B123" s="14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1"/>
      <c r="N123" s="3"/>
      <c r="O123" s="3"/>
      <c r="P123" s="3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</row>
    <row r="124" spans="1:27" x14ac:dyDescent="0.25">
      <c r="A124" s="13"/>
      <c r="B124" s="14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1"/>
      <c r="N124" s="3"/>
      <c r="O124" s="3"/>
      <c r="P124" s="3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</row>
    <row r="125" spans="1:27" x14ac:dyDescent="0.25">
      <c r="A125" s="13"/>
      <c r="B125" s="14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1"/>
      <c r="N125" s="3"/>
      <c r="O125" s="3"/>
      <c r="P125" s="3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1:27" x14ac:dyDescent="0.25">
      <c r="A126" s="13"/>
      <c r="B126" s="14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1"/>
      <c r="N126" s="3"/>
      <c r="O126" s="3"/>
      <c r="P126" s="3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</row>
    <row r="127" spans="1:27" x14ac:dyDescent="0.25">
      <c r="A127" s="13"/>
      <c r="B127" s="14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1"/>
      <c r="N127" s="3"/>
      <c r="O127" s="3"/>
      <c r="P127" s="3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</row>
    <row r="128" spans="1:27" x14ac:dyDescent="0.25">
      <c r="A128" s="13"/>
      <c r="B128" s="14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1"/>
      <c r="N128" s="3"/>
      <c r="O128" s="3"/>
      <c r="P128" s="3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</row>
    <row r="129" spans="1:27" x14ac:dyDescent="0.25">
      <c r="A129" s="13"/>
      <c r="B129" s="14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1"/>
      <c r="N129" s="3"/>
      <c r="O129" s="3"/>
      <c r="P129" s="3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</row>
    <row r="130" spans="1:27" x14ac:dyDescent="0.25">
      <c r="A130" s="13"/>
      <c r="B130" s="14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1"/>
      <c r="N130" s="3"/>
      <c r="O130" s="3"/>
      <c r="P130" s="3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</row>
    <row r="131" spans="1:27" x14ac:dyDescent="0.25">
      <c r="A131" s="13"/>
      <c r="B131" s="14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1"/>
      <c r="N131" s="3"/>
      <c r="O131" s="3"/>
      <c r="P131" s="3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</row>
    <row r="132" spans="1:27" x14ac:dyDescent="0.25">
      <c r="A132" s="13"/>
      <c r="B132" s="14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1"/>
      <c r="N132" s="3"/>
      <c r="O132" s="3"/>
      <c r="P132" s="3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1:27" x14ac:dyDescent="0.25">
      <c r="A133" s="13"/>
      <c r="B133" s="14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1"/>
      <c r="N133" s="3"/>
      <c r="O133" s="3"/>
      <c r="P133" s="3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</row>
    <row r="134" spans="1:27" x14ac:dyDescent="0.25">
      <c r="A134" s="13"/>
      <c r="B134" s="14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1"/>
      <c r="N134" s="3"/>
      <c r="O134" s="3"/>
      <c r="P134" s="3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</row>
    <row r="135" spans="1:27" x14ac:dyDescent="0.25">
      <c r="A135" s="13"/>
      <c r="B135" s="14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1"/>
      <c r="N135" s="3"/>
      <c r="O135" s="3"/>
      <c r="P135" s="3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</row>
    <row r="136" spans="1:27" x14ac:dyDescent="0.25">
      <c r="A136" s="13"/>
      <c r="B136" s="14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1"/>
      <c r="N136" s="3"/>
      <c r="O136" s="3"/>
      <c r="P136" s="3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</row>
    <row r="137" spans="1:27" x14ac:dyDescent="0.25">
      <c r="A137" s="13"/>
      <c r="B137" s="14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1"/>
      <c r="N137" s="3"/>
      <c r="O137" s="3"/>
      <c r="P137" s="3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</row>
    <row r="138" spans="1:27" x14ac:dyDescent="0.25">
      <c r="A138" s="13"/>
      <c r="B138" s="14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1"/>
      <c r="N138" s="3"/>
      <c r="O138" s="3"/>
      <c r="P138" s="3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</row>
    <row r="139" spans="1:27" x14ac:dyDescent="0.25">
      <c r="A139" s="13"/>
      <c r="B139" s="14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1"/>
      <c r="N139" s="3"/>
      <c r="O139" s="3"/>
      <c r="P139" s="3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</row>
    <row r="140" spans="1:27" x14ac:dyDescent="0.25">
      <c r="A140" s="13"/>
      <c r="B140" s="14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1"/>
      <c r="N140" s="3"/>
      <c r="O140" s="3"/>
      <c r="P140" s="3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</row>
    <row r="141" spans="1:27" x14ac:dyDescent="0.25">
      <c r="A141" s="13"/>
      <c r="B141" s="14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1"/>
      <c r="N141" s="3"/>
      <c r="O141" s="3"/>
      <c r="P141" s="3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</row>
    <row r="142" spans="1:27" x14ac:dyDescent="0.25">
      <c r="A142" s="13"/>
      <c r="B142" s="14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1"/>
      <c r="N142" s="3"/>
      <c r="O142" s="3"/>
      <c r="P142" s="3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</row>
    <row r="143" spans="1:27" x14ac:dyDescent="0.25">
      <c r="A143" s="13"/>
      <c r="B143" s="14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1"/>
      <c r="N143" s="3"/>
      <c r="O143" s="3"/>
      <c r="P143" s="3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</row>
    <row r="144" spans="1:27" x14ac:dyDescent="0.25">
      <c r="A144" s="13"/>
      <c r="B144" s="14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1"/>
      <c r="N144" s="3"/>
      <c r="O144" s="3"/>
      <c r="P144" s="3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</row>
    <row r="145" spans="1:27" x14ac:dyDescent="0.25">
      <c r="A145" s="13"/>
      <c r="B145" s="14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1"/>
      <c r="N145" s="3"/>
      <c r="O145" s="3"/>
      <c r="P145" s="3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</row>
    <row r="146" spans="1:27" x14ac:dyDescent="0.25">
      <c r="A146" s="13"/>
      <c r="B146" s="14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1"/>
      <c r="N146" s="3"/>
      <c r="O146" s="3"/>
      <c r="P146" s="3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</row>
    <row r="147" spans="1:27" x14ac:dyDescent="0.25">
      <c r="A147" s="13"/>
      <c r="B147" s="14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1"/>
      <c r="N147" s="3"/>
      <c r="O147" s="3"/>
      <c r="P147" s="3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</row>
    <row r="148" spans="1:27" x14ac:dyDescent="0.25">
      <c r="A148" s="13"/>
      <c r="B148" s="14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1"/>
      <c r="N148" s="3"/>
      <c r="O148" s="3"/>
      <c r="P148" s="3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</row>
    <row r="149" spans="1:27" x14ac:dyDescent="0.25">
      <c r="A149" s="13"/>
      <c r="B149" s="14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1"/>
      <c r="N149" s="3"/>
      <c r="O149" s="3"/>
      <c r="P149" s="3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</row>
    <row r="150" spans="1:27" x14ac:dyDescent="0.25">
      <c r="A150" s="13"/>
      <c r="B150" s="14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1"/>
      <c r="N150" s="3"/>
      <c r="O150" s="3"/>
      <c r="P150" s="3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</row>
    <row r="151" spans="1:27" x14ac:dyDescent="0.25">
      <c r="A151" s="13"/>
      <c r="B151" s="14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1"/>
      <c r="N151" s="3"/>
      <c r="O151" s="3"/>
      <c r="P151" s="3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</row>
    <row r="152" spans="1:27" x14ac:dyDescent="0.25">
      <c r="A152" s="13"/>
      <c r="B152" s="14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1"/>
      <c r="N152" s="3"/>
      <c r="O152" s="3"/>
      <c r="P152" s="3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</row>
    <row r="153" spans="1:27" x14ac:dyDescent="0.25">
      <c r="A153" s="13"/>
      <c r="B153" s="14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1"/>
      <c r="N153" s="3"/>
      <c r="O153" s="3"/>
      <c r="P153" s="3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</row>
    <row r="154" spans="1:27" x14ac:dyDescent="0.25">
      <c r="A154" s="13"/>
      <c r="B154" s="14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1"/>
      <c r="N154" s="3"/>
      <c r="O154" s="3"/>
      <c r="P154" s="3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</row>
    <row r="155" spans="1:27" x14ac:dyDescent="0.25">
      <c r="A155" s="13"/>
      <c r="B155" s="14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1"/>
      <c r="N155" s="3"/>
      <c r="O155" s="3"/>
      <c r="P155" s="3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</row>
    <row r="156" spans="1:27" x14ac:dyDescent="0.25">
      <c r="A156" s="13"/>
      <c r="B156" s="14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1"/>
      <c r="N156" s="3"/>
      <c r="O156" s="3"/>
      <c r="P156" s="3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</row>
    <row r="157" spans="1:27" x14ac:dyDescent="0.25">
      <c r="A157" s="13"/>
      <c r="B157" s="14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1"/>
      <c r="N157" s="3"/>
      <c r="O157" s="3"/>
      <c r="P157" s="3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</row>
    <row r="158" spans="1:27" x14ac:dyDescent="0.25">
      <c r="A158" s="13"/>
      <c r="B158" s="14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1"/>
      <c r="N158" s="3"/>
      <c r="O158" s="3"/>
      <c r="P158" s="3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</row>
    <row r="159" spans="1:27" x14ac:dyDescent="0.25">
      <c r="A159" s="13"/>
      <c r="B159" s="14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1"/>
      <c r="N159" s="3"/>
      <c r="O159" s="3"/>
      <c r="P159" s="3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</row>
    <row r="160" spans="1:27" x14ac:dyDescent="0.25">
      <c r="A160" s="13"/>
      <c r="B160" s="14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1"/>
      <c r="N160" s="3"/>
      <c r="O160" s="3"/>
      <c r="P160" s="3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</row>
    <row r="161" spans="1:27" x14ac:dyDescent="0.25">
      <c r="A161" s="13"/>
      <c r="B161" s="14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1"/>
      <c r="N161" s="3"/>
      <c r="O161" s="3"/>
      <c r="P161" s="3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</row>
    <row r="162" spans="1:27" x14ac:dyDescent="0.25">
      <c r="A162" s="13"/>
      <c r="B162" s="14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1"/>
      <c r="N162" s="3"/>
      <c r="O162" s="3"/>
      <c r="P162" s="3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</row>
    <row r="163" spans="1:27" x14ac:dyDescent="0.25">
      <c r="A163" s="13"/>
      <c r="B163" s="14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1"/>
      <c r="N163" s="3"/>
      <c r="O163" s="3"/>
      <c r="P163" s="3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</row>
    <row r="164" spans="1:27" x14ac:dyDescent="0.25">
      <c r="O164" s="3"/>
    </row>
    <row r="165" spans="1:27" x14ac:dyDescent="0.25">
      <c r="O165" s="3"/>
    </row>
    <row r="166" spans="1:27" x14ac:dyDescent="0.25">
      <c r="O166" s="3"/>
    </row>
    <row r="167" spans="1:27" x14ac:dyDescent="0.25">
      <c r="O167" s="3"/>
    </row>
    <row r="168" spans="1:27" x14ac:dyDescent="0.25">
      <c r="O168" s="3"/>
    </row>
    <row r="169" spans="1:27" x14ac:dyDescent="0.25">
      <c r="O169" s="3"/>
    </row>
    <row r="170" spans="1:27" x14ac:dyDescent="0.25">
      <c r="O170" s="3"/>
    </row>
    <row r="171" spans="1:27" x14ac:dyDescent="0.25">
      <c r="O171" s="3"/>
    </row>
    <row r="172" spans="1:27" x14ac:dyDescent="0.25">
      <c r="O172" s="3"/>
    </row>
    <row r="173" spans="1:27" x14ac:dyDescent="0.25">
      <c r="O173" s="3"/>
    </row>
    <row r="174" spans="1:27" x14ac:dyDescent="0.25">
      <c r="O174" s="3"/>
    </row>
    <row r="175" spans="1:27" x14ac:dyDescent="0.25">
      <c r="O175" s="3"/>
    </row>
    <row r="176" spans="1:27" x14ac:dyDescent="0.25">
      <c r="O176" s="3"/>
    </row>
    <row r="177" spans="15:15" x14ac:dyDescent="0.25">
      <c r="O177" s="3"/>
    </row>
    <row r="178" spans="15:15" x14ac:dyDescent="0.25">
      <c r="O178" s="3"/>
    </row>
    <row r="179" spans="15:15" x14ac:dyDescent="0.25">
      <c r="O179" s="3"/>
    </row>
    <row r="180" spans="15:15" x14ac:dyDescent="0.25">
      <c r="O180" s="3"/>
    </row>
    <row r="181" spans="15:15" x14ac:dyDescent="0.25">
      <c r="O181" s="3"/>
    </row>
    <row r="182" spans="15:15" x14ac:dyDescent="0.25">
      <c r="O182" s="3"/>
    </row>
    <row r="183" spans="15:15" x14ac:dyDescent="0.25">
      <c r="O183" s="3"/>
    </row>
    <row r="184" spans="15:15" x14ac:dyDescent="0.25">
      <c r="O184" s="3"/>
    </row>
    <row r="185" spans="15:15" x14ac:dyDescent="0.25">
      <c r="O185" s="3"/>
    </row>
    <row r="186" spans="15:15" x14ac:dyDescent="0.25">
      <c r="O186" s="3"/>
    </row>
    <row r="187" spans="15:15" x14ac:dyDescent="0.25">
      <c r="O187" s="3"/>
    </row>
    <row r="188" spans="15:15" x14ac:dyDescent="0.25">
      <c r="O188" s="3"/>
    </row>
    <row r="189" spans="15:15" x14ac:dyDescent="0.25">
      <c r="O189" s="3"/>
    </row>
    <row r="190" spans="15:15" x14ac:dyDescent="0.25">
      <c r="O190" s="3"/>
    </row>
    <row r="191" spans="15:15" x14ac:dyDescent="0.25">
      <c r="O191" s="3"/>
    </row>
    <row r="192" spans="15:15" x14ac:dyDescent="0.25">
      <c r="O192" s="3"/>
    </row>
    <row r="193" spans="15:15" x14ac:dyDescent="0.25">
      <c r="O193" s="3"/>
    </row>
    <row r="194" spans="15:15" x14ac:dyDescent="0.25">
      <c r="O194" s="3"/>
    </row>
    <row r="195" spans="15:15" x14ac:dyDescent="0.25">
      <c r="O195" s="3"/>
    </row>
    <row r="196" spans="15:15" x14ac:dyDescent="0.25">
      <c r="O196" s="3"/>
    </row>
    <row r="197" spans="15:15" x14ac:dyDescent="0.25">
      <c r="O197" s="3"/>
    </row>
    <row r="198" spans="15:15" x14ac:dyDescent="0.25">
      <c r="O198" s="3"/>
    </row>
    <row r="199" spans="15:15" x14ac:dyDescent="0.25">
      <c r="O199" s="3"/>
    </row>
    <row r="200" spans="15:15" x14ac:dyDescent="0.25">
      <c r="O200" s="3"/>
    </row>
    <row r="201" spans="15:15" x14ac:dyDescent="0.25">
      <c r="O201" s="3"/>
    </row>
    <row r="202" spans="15:15" x14ac:dyDescent="0.25">
      <c r="O202" s="3"/>
    </row>
    <row r="203" spans="15:15" x14ac:dyDescent="0.25">
      <c r="O203" s="3"/>
    </row>
    <row r="204" spans="15:15" x14ac:dyDescent="0.25">
      <c r="O204" s="3"/>
    </row>
    <row r="205" spans="15:15" x14ac:dyDescent="0.25">
      <c r="O205" s="3"/>
    </row>
    <row r="206" spans="15:15" x14ac:dyDescent="0.25">
      <c r="O206" s="3"/>
    </row>
    <row r="207" spans="15:15" x14ac:dyDescent="0.25">
      <c r="O207" s="3"/>
    </row>
    <row r="208" spans="15:15" x14ac:dyDescent="0.25">
      <c r="O208" s="3"/>
    </row>
    <row r="209" spans="15:15" x14ac:dyDescent="0.25">
      <c r="O209" s="3"/>
    </row>
    <row r="210" spans="15:15" x14ac:dyDescent="0.25">
      <c r="O210" s="3"/>
    </row>
    <row r="211" spans="15:15" x14ac:dyDescent="0.25">
      <c r="O211" s="3"/>
    </row>
    <row r="212" spans="15:15" x14ac:dyDescent="0.25">
      <c r="O212" s="3"/>
    </row>
    <row r="213" spans="15:15" x14ac:dyDescent="0.25">
      <c r="O213" s="3"/>
    </row>
    <row r="214" spans="15:15" x14ac:dyDescent="0.25">
      <c r="O214" s="3"/>
    </row>
    <row r="215" spans="15:15" x14ac:dyDescent="0.25">
      <c r="O215" s="3"/>
    </row>
    <row r="216" spans="15:15" x14ac:dyDescent="0.25">
      <c r="O216" s="3"/>
    </row>
    <row r="217" spans="15:15" x14ac:dyDescent="0.25">
      <c r="O217" s="3"/>
    </row>
    <row r="218" spans="15:15" x14ac:dyDescent="0.25">
      <c r="O218" s="3"/>
    </row>
    <row r="219" spans="15:15" x14ac:dyDescent="0.25">
      <c r="O219" s="3"/>
    </row>
    <row r="220" spans="15:15" x14ac:dyDescent="0.25">
      <c r="O220" s="3"/>
    </row>
    <row r="221" spans="15:15" x14ac:dyDescent="0.25">
      <c r="O221" s="3"/>
    </row>
    <row r="222" spans="15:15" x14ac:dyDescent="0.25">
      <c r="O222" s="3"/>
    </row>
    <row r="223" spans="15:15" x14ac:dyDescent="0.25">
      <c r="O223" s="3"/>
    </row>
    <row r="224" spans="15:15" x14ac:dyDescent="0.25">
      <c r="O224" s="3"/>
    </row>
    <row r="225" spans="15:15" x14ac:dyDescent="0.25">
      <c r="O225" s="3"/>
    </row>
    <row r="226" spans="15:15" x14ac:dyDescent="0.25">
      <c r="O226" s="3"/>
    </row>
    <row r="227" spans="15:15" x14ac:dyDescent="0.25">
      <c r="O227" s="3"/>
    </row>
    <row r="228" spans="15:15" x14ac:dyDescent="0.25">
      <c r="O228" s="3"/>
    </row>
    <row r="229" spans="15:15" x14ac:dyDescent="0.25">
      <c r="O229" s="3"/>
    </row>
    <row r="230" spans="15:15" x14ac:dyDescent="0.25">
      <c r="O230" s="3"/>
    </row>
    <row r="231" spans="15:15" x14ac:dyDescent="0.25">
      <c r="O231" s="3"/>
    </row>
    <row r="232" spans="15:15" x14ac:dyDescent="0.25">
      <c r="O232" s="3"/>
    </row>
    <row r="233" spans="15:15" x14ac:dyDescent="0.25">
      <c r="O233" s="3"/>
    </row>
    <row r="234" spans="15:15" x14ac:dyDescent="0.25">
      <c r="O234" s="3"/>
    </row>
    <row r="235" spans="15:15" x14ac:dyDescent="0.25">
      <c r="O235" s="3"/>
    </row>
    <row r="236" spans="15:15" x14ac:dyDescent="0.25">
      <c r="O236" s="3"/>
    </row>
    <row r="237" spans="15:15" x14ac:dyDescent="0.25">
      <c r="O237" s="3"/>
    </row>
    <row r="238" spans="15:15" x14ac:dyDescent="0.25">
      <c r="O238" s="3"/>
    </row>
    <row r="239" spans="15:15" x14ac:dyDescent="0.25">
      <c r="O239" s="3"/>
    </row>
    <row r="240" spans="15:15" x14ac:dyDescent="0.25">
      <c r="O240" s="3"/>
    </row>
    <row r="241" spans="15:15" x14ac:dyDescent="0.25">
      <c r="O241" s="3"/>
    </row>
    <row r="242" spans="15:15" x14ac:dyDescent="0.25">
      <c r="O242" s="3"/>
    </row>
    <row r="243" spans="15:15" x14ac:dyDescent="0.25">
      <c r="O243" s="3"/>
    </row>
    <row r="244" spans="15:15" x14ac:dyDescent="0.25">
      <c r="O244" s="3"/>
    </row>
    <row r="245" spans="15:15" x14ac:dyDescent="0.25">
      <c r="O245" s="3"/>
    </row>
    <row r="246" spans="15:15" x14ac:dyDescent="0.25">
      <c r="O246" s="3"/>
    </row>
    <row r="247" spans="15:15" x14ac:dyDescent="0.25">
      <c r="O247" s="3"/>
    </row>
    <row r="248" spans="15:15" x14ac:dyDescent="0.25">
      <c r="O248" s="3"/>
    </row>
    <row r="249" spans="15:15" x14ac:dyDescent="0.25">
      <c r="O249" s="3"/>
    </row>
    <row r="250" spans="15:15" x14ac:dyDescent="0.25">
      <c r="O250" s="3"/>
    </row>
    <row r="251" spans="15:15" x14ac:dyDescent="0.25">
      <c r="O251" s="3"/>
    </row>
    <row r="252" spans="15:15" x14ac:dyDescent="0.25">
      <c r="O252" s="3"/>
    </row>
    <row r="253" spans="15:15" x14ac:dyDescent="0.25">
      <c r="O253" s="3"/>
    </row>
    <row r="254" spans="15:15" x14ac:dyDescent="0.25">
      <c r="O254" s="3"/>
    </row>
    <row r="255" spans="15:15" x14ac:dyDescent="0.25">
      <c r="O255" s="3"/>
    </row>
    <row r="256" spans="15:15" x14ac:dyDescent="0.25">
      <c r="O256" s="3"/>
    </row>
    <row r="257" spans="15:15" x14ac:dyDescent="0.25">
      <c r="O257" s="3"/>
    </row>
    <row r="258" spans="15:15" x14ac:dyDescent="0.25">
      <c r="O258" s="3"/>
    </row>
    <row r="259" spans="15:15" x14ac:dyDescent="0.25">
      <c r="O259" s="3"/>
    </row>
    <row r="260" spans="15:15" x14ac:dyDescent="0.25">
      <c r="O260" s="3"/>
    </row>
    <row r="261" spans="15:15" x14ac:dyDescent="0.25">
      <c r="O261" s="3"/>
    </row>
    <row r="262" spans="15:15" x14ac:dyDescent="0.25">
      <c r="O262" s="3"/>
    </row>
    <row r="263" spans="15:15" x14ac:dyDescent="0.25">
      <c r="O263" s="3"/>
    </row>
    <row r="264" spans="15:15" x14ac:dyDescent="0.25">
      <c r="O264" s="3"/>
    </row>
    <row r="265" spans="15:15" x14ac:dyDescent="0.25">
      <c r="O265" s="3"/>
    </row>
    <row r="266" spans="15:15" x14ac:dyDescent="0.25">
      <c r="O266" s="3"/>
    </row>
    <row r="267" spans="15:15" x14ac:dyDescent="0.25">
      <c r="O267" s="3"/>
    </row>
    <row r="268" spans="15:15" x14ac:dyDescent="0.25">
      <c r="O268" s="3"/>
    </row>
    <row r="269" spans="15:15" x14ac:dyDescent="0.25">
      <c r="O269" s="3"/>
    </row>
    <row r="270" spans="15:15" x14ac:dyDescent="0.25">
      <c r="O270" s="3"/>
    </row>
    <row r="271" spans="15:15" x14ac:dyDescent="0.25">
      <c r="O271" s="3"/>
    </row>
    <row r="272" spans="15:15" x14ac:dyDescent="0.25">
      <c r="O272" s="3"/>
    </row>
    <row r="273" spans="15:15" x14ac:dyDescent="0.25">
      <c r="O273" s="3"/>
    </row>
    <row r="274" spans="15:15" x14ac:dyDescent="0.25">
      <c r="O274" s="3"/>
    </row>
    <row r="275" spans="15:15" x14ac:dyDescent="0.25">
      <c r="O275" s="3"/>
    </row>
    <row r="276" spans="15:15" x14ac:dyDescent="0.25">
      <c r="O276" s="3"/>
    </row>
    <row r="277" spans="15:15" x14ac:dyDescent="0.25">
      <c r="O277" s="3"/>
    </row>
    <row r="278" spans="15:15" x14ac:dyDescent="0.25">
      <c r="O278" s="3"/>
    </row>
    <row r="279" spans="15:15" x14ac:dyDescent="0.25">
      <c r="O279" s="3"/>
    </row>
    <row r="280" spans="15:15" x14ac:dyDescent="0.25">
      <c r="O280" s="3"/>
    </row>
    <row r="281" spans="15:15" x14ac:dyDescent="0.25">
      <c r="O281" s="3"/>
    </row>
    <row r="282" spans="15:15" x14ac:dyDescent="0.25">
      <c r="O282" s="3"/>
    </row>
    <row r="283" spans="15:15" x14ac:dyDescent="0.25">
      <c r="O283" s="3"/>
    </row>
    <row r="284" spans="15:15" x14ac:dyDescent="0.25">
      <c r="O284" s="3"/>
    </row>
    <row r="285" spans="15:15" x14ac:dyDescent="0.25">
      <c r="O285" s="3"/>
    </row>
    <row r="286" spans="15:15" x14ac:dyDescent="0.25">
      <c r="O286" s="3"/>
    </row>
    <row r="287" spans="15:15" x14ac:dyDescent="0.25">
      <c r="O287" s="3"/>
    </row>
    <row r="288" spans="15:15" x14ac:dyDescent="0.25">
      <c r="O288" s="3"/>
    </row>
    <row r="289" spans="15:15" x14ac:dyDescent="0.25">
      <c r="O289" s="3"/>
    </row>
    <row r="290" spans="15:15" x14ac:dyDescent="0.25">
      <c r="O290" s="3"/>
    </row>
    <row r="291" spans="15:15" x14ac:dyDescent="0.25">
      <c r="O291" s="3"/>
    </row>
    <row r="292" spans="15:15" x14ac:dyDescent="0.25">
      <c r="O292" s="3"/>
    </row>
    <row r="293" spans="15:15" x14ac:dyDescent="0.25">
      <c r="O293" s="3"/>
    </row>
    <row r="294" spans="15:15" x14ac:dyDescent="0.25">
      <c r="O294" s="3"/>
    </row>
    <row r="295" spans="15:15" x14ac:dyDescent="0.25">
      <c r="O295" s="3"/>
    </row>
    <row r="296" spans="15:15" x14ac:dyDescent="0.25">
      <c r="O296" s="3"/>
    </row>
    <row r="297" spans="15:15" x14ac:dyDescent="0.25">
      <c r="O297" s="3"/>
    </row>
    <row r="298" spans="15:15" x14ac:dyDescent="0.25">
      <c r="O298" s="3"/>
    </row>
    <row r="299" spans="15:15" x14ac:dyDescent="0.25">
      <c r="O299" s="3"/>
    </row>
    <row r="300" spans="15:15" x14ac:dyDescent="0.25">
      <c r="O300" s="3"/>
    </row>
    <row r="301" spans="15:15" x14ac:dyDescent="0.25">
      <c r="O301" s="3"/>
    </row>
    <row r="302" spans="15:15" x14ac:dyDescent="0.25">
      <c r="O302" s="3"/>
    </row>
    <row r="303" spans="15:15" x14ac:dyDescent="0.25">
      <c r="O303" s="3"/>
    </row>
    <row r="304" spans="15:15" x14ac:dyDescent="0.25">
      <c r="O304" s="3"/>
    </row>
    <row r="305" spans="15:15" x14ac:dyDescent="0.25">
      <c r="O305" s="3"/>
    </row>
    <row r="306" spans="15:15" x14ac:dyDescent="0.25">
      <c r="O306" s="3"/>
    </row>
    <row r="307" spans="15:15" x14ac:dyDescent="0.25">
      <c r="O307" s="3"/>
    </row>
    <row r="308" spans="15:15" x14ac:dyDescent="0.25">
      <c r="O308" s="3"/>
    </row>
    <row r="309" spans="15:15" x14ac:dyDescent="0.25">
      <c r="O309" s="3"/>
    </row>
    <row r="310" spans="15:15" x14ac:dyDescent="0.25">
      <c r="O310" s="3"/>
    </row>
    <row r="311" spans="15:15" x14ac:dyDescent="0.25">
      <c r="O311" s="3"/>
    </row>
    <row r="312" spans="15:15" x14ac:dyDescent="0.25">
      <c r="O312" s="3"/>
    </row>
    <row r="313" spans="15:15" x14ac:dyDescent="0.25">
      <c r="O313" s="3"/>
    </row>
    <row r="314" spans="15:15" x14ac:dyDescent="0.25">
      <c r="O314" s="3"/>
    </row>
    <row r="315" spans="15:15" x14ac:dyDescent="0.25">
      <c r="O315" s="3"/>
    </row>
    <row r="316" spans="15:15" x14ac:dyDescent="0.25">
      <c r="O316" s="3"/>
    </row>
    <row r="317" spans="15:15" x14ac:dyDescent="0.25">
      <c r="O317" s="3"/>
    </row>
    <row r="318" spans="15:15" x14ac:dyDescent="0.25">
      <c r="O318" s="3"/>
    </row>
    <row r="319" spans="15:15" x14ac:dyDescent="0.25">
      <c r="O319" s="3"/>
    </row>
    <row r="320" spans="15:15" x14ac:dyDescent="0.25">
      <c r="O320" s="3"/>
    </row>
    <row r="321" spans="15:15" x14ac:dyDescent="0.25">
      <c r="O321" s="3"/>
    </row>
    <row r="322" spans="15:15" x14ac:dyDescent="0.25">
      <c r="O322" s="3"/>
    </row>
    <row r="323" spans="15:15" x14ac:dyDescent="0.25">
      <c r="O323" s="3"/>
    </row>
    <row r="324" spans="15:15" x14ac:dyDescent="0.25">
      <c r="O324" s="3"/>
    </row>
    <row r="325" spans="15:15" x14ac:dyDescent="0.25">
      <c r="O325" s="3"/>
    </row>
    <row r="326" spans="15:15" x14ac:dyDescent="0.25">
      <c r="O326" s="3"/>
    </row>
    <row r="327" spans="15:15" x14ac:dyDescent="0.25">
      <c r="O327" s="3"/>
    </row>
    <row r="328" spans="15:15" x14ac:dyDescent="0.25">
      <c r="O328" s="3"/>
    </row>
    <row r="329" spans="15:15" x14ac:dyDescent="0.25">
      <c r="O329" s="3"/>
    </row>
    <row r="330" spans="15:15" x14ac:dyDescent="0.25">
      <c r="O330" s="3"/>
    </row>
    <row r="331" spans="15:15" x14ac:dyDescent="0.25">
      <c r="O331" s="3"/>
    </row>
    <row r="332" spans="15:15" x14ac:dyDescent="0.25">
      <c r="O332" s="3"/>
    </row>
    <row r="333" spans="15:15" x14ac:dyDescent="0.25">
      <c r="O333" s="3"/>
    </row>
    <row r="334" spans="15:15" x14ac:dyDescent="0.25">
      <c r="O334" s="3"/>
    </row>
    <row r="335" spans="15:15" x14ac:dyDescent="0.25">
      <c r="O335" s="3"/>
    </row>
    <row r="336" spans="15:15" x14ac:dyDescent="0.25">
      <c r="O336" s="3"/>
    </row>
    <row r="337" spans="15:15" x14ac:dyDescent="0.25">
      <c r="O337" s="3"/>
    </row>
    <row r="338" spans="15:15" x14ac:dyDescent="0.25">
      <c r="O338" s="3"/>
    </row>
    <row r="339" spans="15:15" x14ac:dyDescent="0.25">
      <c r="O339" s="3"/>
    </row>
    <row r="340" spans="15:15" x14ac:dyDescent="0.25">
      <c r="O340" s="3"/>
    </row>
    <row r="341" spans="15:15" x14ac:dyDescent="0.25">
      <c r="O341" s="3"/>
    </row>
    <row r="342" spans="15:15" x14ac:dyDescent="0.25">
      <c r="O342" s="3"/>
    </row>
    <row r="343" spans="15:15" x14ac:dyDescent="0.25">
      <c r="O343" s="3"/>
    </row>
    <row r="344" spans="15:15" x14ac:dyDescent="0.25">
      <c r="O344" s="3"/>
    </row>
    <row r="345" spans="15:15" x14ac:dyDescent="0.25">
      <c r="O345" s="3"/>
    </row>
    <row r="346" spans="15:15" x14ac:dyDescent="0.25">
      <c r="O346" s="3"/>
    </row>
    <row r="347" spans="15:15" x14ac:dyDescent="0.25">
      <c r="O347" s="3"/>
    </row>
    <row r="348" spans="15:15" x14ac:dyDescent="0.25">
      <c r="O348" s="3"/>
    </row>
    <row r="349" spans="15:15" x14ac:dyDescent="0.25">
      <c r="O349" s="3"/>
    </row>
    <row r="350" spans="15:15" x14ac:dyDescent="0.25">
      <c r="O350" s="3"/>
    </row>
    <row r="351" spans="15:15" x14ac:dyDescent="0.25">
      <c r="O351" s="3"/>
    </row>
    <row r="352" spans="15:15" x14ac:dyDescent="0.25">
      <c r="O352" s="3"/>
    </row>
    <row r="353" spans="15:15" x14ac:dyDescent="0.25">
      <c r="O353" s="3"/>
    </row>
    <row r="354" spans="15:15" x14ac:dyDescent="0.25">
      <c r="O354" s="3"/>
    </row>
    <row r="355" spans="15:15" x14ac:dyDescent="0.25">
      <c r="O355" s="3"/>
    </row>
    <row r="356" spans="15:15" x14ac:dyDescent="0.25">
      <c r="O356" s="3"/>
    </row>
    <row r="357" spans="15:15" x14ac:dyDescent="0.25">
      <c r="O357" s="3"/>
    </row>
    <row r="358" spans="15:15" x14ac:dyDescent="0.25">
      <c r="O358" s="3"/>
    </row>
    <row r="359" spans="15:15" x14ac:dyDescent="0.25">
      <c r="O359" s="3"/>
    </row>
    <row r="360" spans="15:15" x14ac:dyDescent="0.25">
      <c r="O360" s="3"/>
    </row>
    <row r="361" spans="15:15" x14ac:dyDescent="0.25">
      <c r="O361" s="3"/>
    </row>
    <row r="362" spans="15:15" x14ac:dyDescent="0.25">
      <c r="O362" s="3"/>
    </row>
    <row r="363" spans="15:15" x14ac:dyDescent="0.25">
      <c r="O363" s="3"/>
    </row>
    <row r="364" spans="15:15" x14ac:dyDescent="0.25">
      <c r="O364" s="3"/>
    </row>
    <row r="365" spans="15:15" x14ac:dyDescent="0.25">
      <c r="O365" s="3"/>
    </row>
    <row r="366" spans="15:15" x14ac:dyDescent="0.25">
      <c r="O366" s="3"/>
    </row>
    <row r="367" spans="15:15" x14ac:dyDescent="0.25">
      <c r="O367" s="3"/>
    </row>
    <row r="368" spans="15:15" x14ac:dyDescent="0.25">
      <c r="O368" s="3"/>
    </row>
    <row r="369" spans="15:15" x14ac:dyDescent="0.25">
      <c r="O369" s="3"/>
    </row>
    <row r="370" spans="15:15" x14ac:dyDescent="0.25">
      <c r="O370" s="3"/>
    </row>
    <row r="371" spans="15:15" x14ac:dyDescent="0.25">
      <c r="O371" s="3"/>
    </row>
    <row r="372" spans="15:15" x14ac:dyDescent="0.25">
      <c r="O372" s="3"/>
    </row>
    <row r="373" spans="15:15" x14ac:dyDescent="0.25">
      <c r="O373" s="3"/>
    </row>
    <row r="374" spans="15:15" x14ac:dyDescent="0.25">
      <c r="O374" s="3"/>
    </row>
    <row r="375" spans="15:15" x14ac:dyDescent="0.25">
      <c r="O375" s="3"/>
    </row>
    <row r="376" spans="15:15" x14ac:dyDescent="0.25">
      <c r="O376" s="3"/>
    </row>
    <row r="377" spans="15:15" x14ac:dyDescent="0.25">
      <c r="O377" s="3"/>
    </row>
    <row r="378" spans="15:15" x14ac:dyDescent="0.25">
      <c r="O378" s="3"/>
    </row>
    <row r="379" spans="15:15" x14ac:dyDescent="0.25">
      <c r="O379" s="3"/>
    </row>
    <row r="380" spans="15:15" x14ac:dyDescent="0.25">
      <c r="O380" s="3"/>
    </row>
    <row r="381" spans="15:15" x14ac:dyDescent="0.25">
      <c r="O381" s="3"/>
    </row>
    <row r="382" spans="15:15" x14ac:dyDescent="0.25">
      <c r="O382" s="3"/>
    </row>
    <row r="383" spans="15:15" x14ac:dyDescent="0.25">
      <c r="O383" s="3"/>
    </row>
    <row r="384" spans="15:15" x14ac:dyDescent="0.25">
      <c r="O384" s="3"/>
    </row>
    <row r="385" spans="15:15" x14ac:dyDescent="0.25">
      <c r="O385" s="3"/>
    </row>
    <row r="386" spans="15:15" x14ac:dyDescent="0.25">
      <c r="O386" s="3"/>
    </row>
    <row r="387" spans="15:15" x14ac:dyDescent="0.25">
      <c r="O387" s="3"/>
    </row>
    <row r="388" spans="15:15" x14ac:dyDescent="0.25">
      <c r="O388" s="3"/>
    </row>
    <row r="389" spans="15:15" x14ac:dyDescent="0.25">
      <c r="O389" s="3"/>
    </row>
    <row r="390" spans="15:15" x14ac:dyDescent="0.25">
      <c r="O390" s="3"/>
    </row>
    <row r="391" spans="15:15" x14ac:dyDescent="0.25">
      <c r="O391" s="3"/>
    </row>
    <row r="392" spans="15:15" x14ac:dyDescent="0.25">
      <c r="O392" s="3"/>
    </row>
    <row r="393" spans="15:15" x14ac:dyDescent="0.25">
      <c r="O393" s="3"/>
    </row>
    <row r="394" spans="15:15" x14ac:dyDescent="0.25">
      <c r="O394" s="3"/>
    </row>
    <row r="395" spans="15:15" x14ac:dyDescent="0.25">
      <c r="O395" s="3"/>
    </row>
    <row r="396" spans="15:15" x14ac:dyDescent="0.25">
      <c r="O396" s="3"/>
    </row>
    <row r="397" spans="15:15" x14ac:dyDescent="0.25">
      <c r="O397" s="3"/>
    </row>
    <row r="398" spans="15:15" x14ac:dyDescent="0.25">
      <c r="O398" s="3"/>
    </row>
    <row r="399" spans="15:15" x14ac:dyDescent="0.25">
      <c r="O399" s="3"/>
    </row>
    <row r="400" spans="15:15" x14ac:dyDescent="0.25">
      <c r="O400" s="3"/>
    </row>
    <row r="401" spans="15:15" x14ac:dyDescent="0.25">
      <c r="O401" s="3"/>
    </row>
    <row r="402" spans="15:15" x14ac:dyDescent="0.25">
      <c r="O402" s="3"/>
    </row>
    <row r="403" spans="15:15" x14ac:dyDescent="0.25">
      <c r="O403" s="3"/>
    </row>
    <row r="404" spans="15:15" x14ac:dyDescent="0.25">
      <c r="O404" s="3"/>
    </row>
    <row r="405" spans="15:15" x14ac:dyDescent="0.25">
      <c r="O405" s="3"/>
    </row>
    <row r="406" spans="15:15" x14ac:dyDescent="0.25">
      <c r="O406" s="3"/>
    </row>
    <row r="407" spans="15:15" x14ac:dyDescent="0.25">
      <c r="O407" s="3"/>
    </row>
    <row r="408" spans="15:15" x14ac:dyDescent="0.25">
      <c r="O408" s="3"/>
    </row>
    <row r="409" spans="15:15" x14ac:dyDescent="0.25">
      <c r="O409" s="3"/>
    </row>
    <row r="410" spans="15:15" x14ac:dyDescent="0.25">
      <c r="O410" s="3"/>
    </row>
    <row r="411" spans="15:15" x14ac:dyDescent="0.25">
      <c r="O411" s="3"/>
    </row>
    <row r="412" spans="15:15" x14ac:dyDescent="0.25">
      <c r="O412" s="3"/>
    </row>
    <row r="413" spans="15:15" x14ac:dyDescent="0.25">
      <c r="O413" s="3"/>
    </row>
    <row r="414" spans="15:15" x14ac:dyDescent="0.25">
      <c r="O414" s="3"/>
    </row>
    <row r="415" spans="15:15" x14ac:dyDescent="0.25">
      <c r="O415" s="3"/>
    </row>
    <row r="416" spans="15:15" x14ac:dyDescent="0.25">
      <c r="O416" s="3"/>
    </row>
    <row r="417" spans="15:15" x14ac:dyDescent="0.25">
      <c r="O417" s="3"/>
    </row>
    <row r="418" spans="15:15" x14ac:dyDescent="0.25">
      <c r="O418" s="3"/>
    </row>
    <row r="419" spans="15:15" x14ac:dyDescent="0.25">
      <c r="O419" s="3"/>
    </row>
    <row r="420" spans="15:15" x14ac:dyDescent="0.25">
      <c r="O420" s="3"/>
    </row>
    <row r="421" spans="15:15" x14ac:dyDescent="0.25">
      <c r="O421" s="3"/>
    </row>
    <row r="422" spans="15:15" x14ac:dyDescent="0.25">
      <c r="O422" s="3"/>
    </row>
    <row r="423" spans="15:15" x14ac:dyDescent="0.25">
      <c r="O423" s="3"/>
    </row>
    <row r="424" spans="15:15" x14ac:dyDescent="0.25">
      <c r="O424" s="3"/>
    </row>
    <row r="425" spans="15:15" x14ac:dyDescent="0.25">
      <c r="O425" s="3"/>
    </row>
    <row r="426" spans="15:15" x14ac:dyDescent="0.25">
      <c r="O426" s="3"/>
    </row>
    <row r="427" spans="15:15" x14ac:dyDescent="0.25">
      <c r="O427" s="3"/>
    </row>
    <row r="428" spans="15:15" x14ac:dyDescent="0.25">
      <c r="O428" s="3"/>
    </row>
    <row r="429" spans="15:15" x14ac:dyDescent="0.25">
      <c r="O429" s="3"/>
    </row>
    <row r="430" spans="15:15" x14ac:dyDescent="0.25">
      <c r="O430" s="3"/>
    </row>
    <row r="431" spans="15:15" x14ac:dyDescent="0.25">
      <c r="O431" s="3"/>
    </row>
    <row r="432" spans="15:15" x14ac:dyDescent="0.25">
      <c r="O432" s="3"/>
    </row>
    <row r="433" spans="15:15" x14ac:dyDescent="0.25">
      <c r="O433" s="3"/>
    </row>
    <row r="434" spans="15:15" x14ac:dyDescent="0.25">
      <c r="O434" s="3"/>
    </row>
    <row r="435" spans="15:15" x14ac:dyDescent="0.25">
      <c r="O435" s="3"/>
    </row>
    <row r="436" spans="15:15" x14ac:dyDescent="0.25">
      <c r="O436" s="3"/>
    </row>
    <row r="437" spans="15:15" x14ac:dyDescent="0.25">
      <c r="O437" s="3"/>
    </row>
    <row r="438" spans="15:15" x14ac:dyDescent="0.25">
      <c r="O438" s="3"/>
    </row>
    <row r="439" spans="15:15" x14ac:dyDescent="0.25">
      <c r="O439" s="3"/>
    </row>
    <row r="440" spans="15:15" x14ac:dyDescent="0.25">
      <c r="O440" s="3"/>
    </row>
    <row r="441" spans="15:15" x14ac:dyDescent="0.25">
      <c r="O441" s="3"/>
    </row>
    <row r="442" spans="15:15" x14ac:dyDescent="0.25">
      <c r="O442" s="3"/>
    </row>
    <row r="443" spans="15:15" x14ac:dyDescent="0.25">
      <c r="O443" s="3"/>
    </row>
    <row r="444" spans="15:15" x14ac:dyDescent="0.25">
      <c r="O444" s="3"/>
    </row>
    <row r="445" spans="15:15" x14ac:dyDescent="0.25">
      <c r="O445" s="3"/>
    </row>
    <row r="446" spans="15:15" x14ac:dyDescent="0.25">
      <c r="O446" s="3"/>
    </row>
    <row r="447" spans="15:15" x14ac:dyDescent="0.25">
      <c r="O447" s="3"/>
    </row>
    <row r="448" spans="15:15" x14ac:dyDescent="0.25">
      <c r="O448" s="3"/>
    </row>
    <row r="449" spans="15:15" x14ac:dyDescent="0.25">
      <c r="O449" s="3"/>
    </row>
    <row r="450" spans="15:15" x14ac:dyDescent="0.25">
      <c r="O450" s="3"/>
    </row>
    <row r="451" spans="15:15" x14ac:dyDescent="0.25">
      <c r="O451" s="3"/>
    </row>
    <row r="452" spans="15:15" x14ac:dyDescent="0.25">
      <c r="O452" s="3"/>
    </row>
    <row r="453" spans="15:15" x14ac:dyDescent="0.25">
      <c r="O453" s="3"/>
    </row>
    <row r="454" spans="15:15" x14ac:dyDescent="0.25">
      <c r="O454" s="3"/>
    </row>
    <row r="455" spans="15:15" x14ac:dyDescent="0.25">
      <c r="O455" s="3"/>
    </row>
    <row r="456" spans="15:15" x14ac:dyDescent="0.25">
      <c r="O456" s="3"/>
    </row>
    <row r="457" spans="15:15" x14ac:dyDescent="0.25">
      <c r="O457" s="3"/>
    </row>
    <row r="458" spans="15:15" x14ac:dyDescent="0.25">
      <c r="O458" s="3"/>
    </row>
    <row r="459" spans="15:15" x14ac:dyDescent="0.25">
      <c r="O459" s="3"/>
    </row>
    <row r="460" spans="15:15" x14ac:dyDescent="0.25">
      <c r="O460" s="3"/>
    </row>
    <row r="461" spans="15:15" x14ac:dyDescent="0.25">
      <c r="O461" s="3"/>
    </row>
    <row r="462" spans="15:15" x14ac:dyDescent="0.25">
      <c r="O462" s="3"/>
    </row>
    <row r="463" spans="15:15" x14ac:dyDescent="0.25">
      <c r="O463" s="3"/>
    </row>
    <row r="464" spans="15:15" x14ac:dyDescent="0.25">
      <c r="O464" s="3"/>
    </row>
    <row r="465" spans="15:15" x14ac:dyDescent="0.25">
      <c r="O465" s="3"/>
    </row>
    <row r="466" spans="15:15" x14ac:dyDescent="0.25">
      <c r="O466" s="3"/>
    </row>
    <row r="467" spans="15:15" x14ac:dyDescent="0.25">
      <c r="O467" s="3"/>
    </row>
    <row r="468" spans="15:15" x14ac:dyDescent="0.25">
      <c r="O468" s="3"/>
    </row>
    <row r="469" spans="15:15" x14ac:dyDescent="0.25">
      <c r="O469" s="3"/>
    </row>
    <row r="470" spans="15:15" x14ac:dyDescent="0.25">
      <c r="O470" s="3"/>
    </row>
    <row r="471" spans="15:15" x14ac:dyDescent="0.25">
      <c r="O471" s="3"/>
    </row>
    <row r="472" spans="15:15" x14ac:dyDescent="0.25">
      <c r="O472" s="3"/>
    </row>
    <row r="473" spans="15:15" x14ac:dyDescent="0.25">
      <c r="O473" s="3"/>
    </row>
    <row r="474" spans="15:15" x14ac:dyDescent="0.25">
      <c r="O474" s="3"/>
    </row>
    <row r="475" spans="15:15" x14ac:dyDescent="0.25">
      <c r="O475" s="3"/>
    </row>
    <row r="476" spans="15:15" x14ac:dyDescent="0.25">
      <c r="O476" s="3"/>
    </row>
    <row r="477" spans="15:15" x14ac:dyDescent="0.25">
      <c r="O477" s="3"/>
    </row>
    <row r="478" spans="15:15" x14ac:dyDescent="0.25">
      <c r="O478" s="3"/>
    </row>
    <row r="479" spans="15:15" x14ac:dyDescent="0.25">
      <c r="O479" s="3"/>
    </row>
    <row r="480" spans="15:15" x14ac:dyDescent="0.25">
      <c r="O480" s="3"/>
    </row>
    <row r="481" spans="15:15" x14ac:dyDescent="0.25">
      <c r="O481" s="3"/>
    </row>
    <row r="482" spans="15:15" x14ac:dyDescent="0.25">
      <c r="O482" s="3"/>
    </row>
    <row r="483" spans="15:15" x14ac:dyDescent="0.25">
      <c r="O483" s="3"/>
    </row>
    <row r="484" spans="15:15" x14ac:dyDescent="0.25">
      <c r="O484" s="3"/>
    </row>
    <row r="485" spans="15:15" x14ac:dyDescent="0.25">
      <c r="O485" s="3"/>
    </row>
    <row r="486" spans="15:15" x14ac:dyDescent="0.25">
      <c r="O486" s="3"/>
    </row>
    <row r="487" spans="15:15" x14ac:dyDescent="0.25">
      <c r="O487" s="3"/>
    </row>
    <row r="488" spans="15:15" x14ac:dyDescent="0.25">
      <c r="O488" s="3"/>
    </row>
    <row r="489" spans="15:15" x14ac:dyDescent="0.25">
      <c r="O489" s="3"/>
    </row>
    <row r="490" spans="15:15" x14ac:dyDescent="0.25">
      <c r="O490" s="3"/>
    </row>
    <row r="491" spans="15:15" x14ac:dyDescent="0.25">
      <c r="O491" s="3"/>
    </row>
    <row r="492" spans="15:15" x14ac:dyDescent="0.25">
      <c r="O492" s="3"/>
    </row>
    <row r="493" spans="15:15" x14ac:dyDescent="0.25">
      <c r="O493" s="3"/>
    </row>
    <row r="494" spans="15:15" x14ac:dyDescent="0.25">
      <c r="O494" s="3"/>
    </row>
    <row r="495" spans="15:15" x14ac:dyDescent="0.25">
      <c r="O495" s="3"/>
    </row>
    <row r="496" spans="15:15" x14ac:dyDescent="0.25">
      <c r="O496" s="3"/>
    </row>
    <row r="497" spans="15:15" x14ac:dyDescent="0.25">
      <c r="O497" s="3"/>
    </row>
    <row r="498" spans="15:15" x14ac:dyDescent="0.25">
      <c r="O498" s="3"/>
    </row>
    <row r="499" spans="15:15" x14ac:dyDescent="0.25">
      <c r="O499" s="3"/>
    </row>
    <row r="500" spans="15:15" x14ac:dyDescent="0.25">
      <c r="O500" s="3"/>
    </row>
    <row r="501" spans="15:15" x14ac:dyDescent="0.25">
      <c r="O501" s="3"/>
    </row>
    <row r="502" spans="15:15" x14ac:dyDescent="0.25">
      <c r="O502" s="3"/>
    </row>
    <row r="503" spans="15:15" x14ac:dyDescent="0.25">
      <c r="O503" s="3"/>
    </row>
    <row r="504" spans="15:15" x14ac:dyDescent="0.25">
      <c r="O504" s="3"/>
    </row>
    <row r="505" spans="15:15" x14ac:dyDescent="0.25">
      <c r="O505" s="3"/>
    </row>
    <row r="506" spans="15:15" x14ac:dyDescent="0.25">
      <c r="O506" s="3"/>
    </row>
    <row r="507" spans="15:15" x14ac:dyDescent="0.25">
      <c r="O507" s="3"/>
    </row>
    <row r="508" spans="15:15" x14ac:dyDescent="0.25">
      <c r="O508" s="3"/>
    </row>
    <row r="509" spans="15:15" x14ac:dyDescent="0.25">
      <c r="O509" s="3"/>
    </row>
    <row r="510" spans="15:15" x14ac:dyDescent="0.25">
      <c r="O510" s="3"/>
    </row>
    <row r="511" spans="15:15" x14ac:dyDescent="0.25">
      <c r="O511" s="3"/>
    </row>
    <row r="512" spans="15:15" x14ac:dyDescent="0.25">
      <c r="O512" s="3"/>
    </row>
    <row r="513" spans="15:15" x14ac:dyDescent="0.25">
      <c r="O513" s="3"/>
    </row>
    <row r="514" spans="15:15" x14ac:dyDescent="0.25">
      <c r="O514" s="3"/>
    </row>
    <row r="515" spans="15:15" x14ac:dyDescent="0.25">
      <c r="O515" s="3"/>
    </row>
    <row r="516" spans="15:15" x14ac:dyDescent="0.25">
      <c r="O516" s="3"/>
    </row>
    <row r="517" spans="15:15" x14ac:dyDescent="0.25">
      <c r="O517" s="3"/>
    </row>
    <row r="518" spans="15:15" x14ac:dyDescent="0.25">
      <c r="O518" s="3"/>
    </row>
    <row r="519" spans="15:15" x14ac:dyDescent="0.25">
      <c r="O519" s="3"/>
    </row>
    <row r="520" spans="15:15" x14ac:dyDescent="0.25">
      <c r="O520" s="3"/>
    </row>
    <row r="521" spans="15:15" x14ac:dyDescent="0.25">
      <c r="O521" s="3"/>
    </row>
    <row r="522" spans="15:15" x14ac:dyDescent="0.25">
      <c r="O522" s="3"/>
    </row>
    <row r="523" spans="15:15" x14ac:dyDescent="0.25">
      <c r="O523" s="3"/>
    </row>
    <row r="524" spans="15:15" x14ac:dyDescent="0.25">
      <c r="O524" s="3"/>
    </row>
    <row r="525" spans="15:15" x14ac:dyDescent="0.25">
      <c r="O525" s="3"/>
    </row>
    <row r="526" spans="15:15" x14ac:dyDescent="0.25">
      <c r="O526" s="3"/>
    </row>
    <row r="527" spans="15:15" x14ac:dyDescent="0.25">
      <c r="O527" s="3"/>
    </row>
    <row r="528" spans="15:15" x14ac:dyDescent="0.25">
      <c r="O528" s="3"/>
    </row>
    <row r="529" spans="15:15" x14ac:dyDescent="0.25">
      <c r="O529" s="3"/>
    </row>
    <row r="530" spans="15:15" x14ac:dyDescent="0.25">
      <c r="O530" s="3"/>
    </row>
    <row r="531" spans="15:15" x14ac:dyDescent="0.25">
      <c r="O531" s="3"/>
    </row>
    <row r="532" spans="15:15" x14ac:dyDescent="0.25">
      <c r="O532" s="3"/>
    </row>
    <row r="533" spans="15:15" x14ac:dyDescent="0.25">
      <c r="O533" s="3"/>
    </row>
    <row r="534" spans="15:15" x14ac:dyDescent="0.25">
      <c r="O534" s="3"/>
    </row>
    <row r="535" spans="15:15" x14ac:dyDescent="0.25">
      <c r="O535" s="3"/>
    </row>
    <row r="536" spans="15:15" x14ac:dyDescent="0.25">
      <c r="O536" s="3"/>
    </row>
    <row r="537" spans="15:15" x14ac:dyDescent="0.25">
      <c r="O537" s="3"/>
    </row>
    <row r="538" spans="15:15" x14ac:dyDescent="0.25">
      <c r="O538" s="3"/>
    </row>
    <row r="539" spans="15:15" x14ac:dyDescent="0.25">
      <c r="O539" s="3"/>
    </row>
    <row r="540" spans="15:15" x14ac:dyDescent="0.25">
      <c r="O540" s="3"/>
    </row>
    <row r="541" spans="15:15" x14ac:dyDescent="0.25">
      <c r="O541" s="3"/>
    </row>
    <row r="542" spans="15:15" x14ac:dyDescent="0.25">
      <c r="O542" s="3"/>
    </row>
    <row r="543" spans="15:15" x14ac:dyDescent="0.25">
      <c r="O543" s="3"/>
    </row>
    <row r="544" spans="15:15" x14ac:dyDescent="0.25">
      <c r="O544" s="3"/>
    </row>
    <row r="545" spans="15:15" x14ac:dyDescent="0.25">
      <c r="O545" s="3"/>
    </row>
    <row r="546" spans="15:15" x14ac:dyDescent="0.25">
      <c r="O546" s="3"/>
    </row>
    <row r="547" spans="15:15" x14ac:dyDescent="0.25">
      <c r="O547" s="3"/>
    </row>
    <row r="548" spans="15:15" x14ac:dyDescent="0.25">
      <c r="O548" s="3"/>
    </row>
    <row r="549" spans="15:15" x14ac:dyDescent="0.25">
      <c r="O549" s="3"/>
    </row>
    <row r="550" spans="15:15" x14ac:dyDescent="0.25">
      <c r="O550" s="3"/>
    </row>
    <row r="551" spans="15:15" x14ac:dyDescent="0.25">
      <c r="O551" s="3"/>
    </row>
    <row r="552" spans="15:15" x14ac:dyDescent="0.25">
      <c r="O552" s="3"/>
    </row>
    <row r="553" spans="15:15" x14ac:dyDescent="0.25">
      <c r="O553" s="3"/>
    </row>
    <row r="554" spans="15:15" x14ac:dyDescent="0.25">
      <c r="O554" s="3"/>
    </row>
    <row r="555" spans="15:15" x14ac:dyDescent="0.25">
      <c r="O555" s="3"/>
    </row>
    <row r="556" spans="15:15" x14ac:dyDescent="0.25">
      <c r="O556" s="3"/>
    </row>
    <row r="557" spans="15:15" x14ac:dyDescent="0.25">
      <c r="O557" s="3"/>
    </row>
    <row r="558" spans="15:15" x14ac:dyDescent="0.25">
      <c r="O558" s="3"/>
    </row>
    <row r="559" spans="15:15" x14ac:dyDescent="0.25">
      <c r="O559" s="3"/>
    </row>
    <row r="560" spans="15:15" x14ac:dyDescent="0.25">
      <c r="O560" s="3"/>
    </row>
    <row r="561" spans="15:15" x14ac:dyDescent="0.25">
      <c r="O561" s="3"/>
    </row>
    <row r="562" spans="15:15" x14ac:dyDescent="0.25">
      <c r="O562" s="3"/>
    </row>
    <row r="563" spans="15:15" x14ac:dyDescent="0.25">
      <c r="O563" s="3"/>
    </row>
    <row r="564" spans="15:15" x14ac:dyDescent="0.25">
      <c r="O564" s="3"/>
    </row>
    <row r="565" spans="15:15" x14ac:dyDescent="0.25">
      <c r="O565" s="3"/>
    </row>
    <row r="566" spans="15:15" x14ac:dyDescent="0.25">
      <c r="O566" s="3"/>
    </row>
    <row r="567" spans="15:15" x14ac:dyDescent="0.25">
      <c r="O567" s="3"/>
    </row>
    <row r="568" spans="15:15" x14ac:dyDescent="0.25">
      <c r="O568" s="3"/>
    </row>
    <row r="569" spans="15:15" x14ac:dyDescent="0.25">
      <c r="O569" s="3"/>
    </row>
    <row r="570" spans="15:15" x14ac:dyDescent="0.25">
      <c r="O570" s="3"/>
    </row>
    <row r="571" spans="15:15" x14ac:dyDescent="0.25">
      <c r="O571" s="3"/>
    </row>
    <row r="572" spans="15:15" x14ac:dyDescent="0.25">
      <c r="O572" s="3"/>
    </row>
    <row r="573" spans="15:15" x14ac:dyDescent="0.25">
      <c r="O573" s="3"/>
    </row>
    <row r="574" spans="15:15" x14ac:dyDescent="0.25">
      <c r="O574" s="3"/>
    </row>
    <row r="575" spans="15:15" x14ac:dyDescent="0.25">
      <c r="O575" s="3"/>
    </row>
    <row r="576" spans="15:15" x14ac:dyDescent="0.25">
      <c r="O576" s="3"/>
    </row>
    <row r="577" spans="15:15" x14ac:dyDescent="0.25">
      <c r="O577" s="3"/>
    </row>
    <row r="578" spans="15:15" x14ac:dyDescent="0.25">
      <c r="O578" s="3"/>
    </row>
    <row r="579" spans="15:15" x14ac:dyDescent="0.25">
      <c r="O579" s="3"/>
    </row>
    <row r="580" spans="15:15" x14ac:dyDescent="0.25">
      <c r="O580" s="3"/>
    </row>
    <row r="581" spans="15:15" x14ac:dyDescent="0.25">
      <c r="O581" s="3"/>
    </row>
    <row r="582" spans="15:15" x14ac:dyDescent="0.25">
      <c r="O582" s="3"/>
    </row>
    <row r="583" spans="15:15" x14ac:dyDescent="0.25">
      <c r="O583" s="3"/>
    </row>
    <row r="584" spans="15:15" x14ac:dyDescent="0.25">
      <c r="O584" s="3"/>
    </row>
    <row r="585" spans="15:15" x14ac:dyDescent="0.25">
      <c r="O585" s="3"/>
    </row>
    <row r="586" spans="15:15" x14ac:dyDescent="0.25">
      <c r="O586" s="3"/>
    </row>
    <row r="587" spans="15:15" x14ac:dyDescent="0.25">
      <c r="O587" s="3"/>
    </row>
    <row r="588" spans="15:15" x14ac:dyDescent="0.25">
      <c r="O588" s="3"/>
    </row>
    <row r="589" spans="15:15" x14ac:dyDescent="0.25">
      <c r="O589" s="3"/>
    </row>
    <row r="590" spans="15:15" x14ac:dyDescent="0.25">
      <c r="O590" s="3"/>
    </row>
    <row r="591" spans="15:15" x14ac:dyDescent="0.25">
      <c r="O591" s="3"/>
    </row>
    <row r="592" spans="15:15" x14ac:dyDescent="0.25">
      <c r="O592" s="3"/>
    </row>
    <row r="593" spans="15:15" x14ac:dyDescent="0.25">
      <c r="O593" s="3"/>
    </row>
    <row r="594" spans="15:15" x14ac:dyDescent="0.25">
      <c r="O594" s="3"/>
    </row>
    <row r="595" spans="15:15" x14ac:dyDescent="0.25">
      <c r="O595" s="3"/>
    </row>
    <row r="596" spans="15:15" x14ac:dyDescent="0.25">
      <c r="O596" s="3"/>
    </row>
    <row r="597" spans="15:15" x14ac:dyDescent="0.25">
      <c r="O597" s="3"/>
    </row>
    <row r="598" spans="15:15" x14ac:dyDescent="0.25">
      <c r="O598" s="3"/>
    </row>
    <row r="599" spans="15:15" x14ac:dyDescent="0.25">
      <c r="O599" s="3"/>
    </row>
    <row r="600" spans="15:15" x14ac:dyDescent="0.25">
      <c r="O600" s="3"/>
    </row>
    <row r="601" spans="15:15" x14ac:dyDescent="0.25">
      <c r="O601" s="3"/>
    </row>
    <row r="602" spans="15:15" x14ac:dyDescent="0.25">
      <c r="O602" s="3"/>
    </row>
    <row r="603" spans="15:15" x14ac:dyDescent="0.25">
      <c r="O603" s="3"/>
    </row>
    <row r="604" spans="15:15" x14ac:dyDescent="0.25">
      <c r="O604" s="3"/>
    </row>
    <row r="605" spans="15:15" x14ac:dyDescent="0.25">
      <c r="O605" s="3"/>
    </row>
    <row r="606" spans="15:15" x14ac:dyDescent="0.25">
      <c r="O606" s="3"/>
    </row>
    <row r="607" spans="15:15" x14ac:dyDescent="0.25">
      <c r="O607" s="3"/>
    </row>
    <row r="608" spans="15:15" x14ac:dyDescent="0.25">
      <c r="O608" s="3"/>
    </row>
    <row r="609" spans="15:15" x14ac:dyDescent="0.25">
      <c r="O609" s="3"/>
    </row>
    <row r="610" spans="15:15" x14ac:dyDescent="0.25">
      <c r="O610" s="3"/>
    </row>
    <row r="611" spans="15:15" x14ac:dyDescent="0.25">
      <c r="O611" s="3"/>
    </row>
    <row r="612" spans="15:15" x14ac:dyDescent="0.25">
      <c r="O612" s="3"/>
    </row>
    <row r="613" spans="15:15" x14ac:dyDescent="0.25">
      <c r="O613" s="3"/>
    </row>
    <row r="614" spans="15:15" x14ac:dyDescent="0.25">
      <c r="O614" s="3"/>
    </row>
    <row r="615" spans="15:15" x14ac:dyDescent="0.25">
      <c r="O615" s="3"/>
    </row>
    <row r="616" spans="15:15" x14ac:dyDescent="0.25">
      <c r="O616" s="3"/>
    </row>
    <row r="617" spans="15:15" x14ac:dyDescent="0.25">
      <c r="O617" s="3"/>
    </row>
    <row r="618" spans="15:15" x14ac:dyDescent="0.25">
      <c r="O618" s="3"/>
    </row>
    <row r="619" spans="15:15" x14ac:dyDescent="0.25">
      <c r="O619" s="3"/>
    </row>
    <row r="620" spans="15:15" x14ac:dyDescent="0.25">
      <c r="O620" s="3"/>
    </row>
    <row r="621" spans="15:15" x14ac:dyDescent="0.25">
      <c r="O621" s="3"/>
    </row>
    <row r="622" spans="15:15" x14ac:dyDescent="0.25">
      <c r="O622" s="3"/>
    </row>
    <row r="623" spans="15:15" x14ac:dyDescent="0.25">
      <c r="O623" s="3"/>
    </row>
    <row r="624" spans="15:15" x14ac:dyDescent="0.25">
      <c r="O624" s="3"/>
    </row>
    <row r="625" spans="15:15" x14ac:dyDescent="0.25">
      <c r="O625" s="3"/>
    </row>
    <row r="626" spans="15:15" x14ac:dyDescent="0.25">
      <c r="O626" s="3"/>
    </row>
    <row r="627" spans="15:15" x14ac:dyDescent="0.25">
      <c r="O627" s="3"/>
    </row>
    <row r="628" spans="15:15" x14ac:dyDescent="0.25">
      <c r="O628" s="3"/>
    </row>
    <row r="629" spans="15:15" x14ac:dyDescent="0.25">
      <c r="O629" s="3"/>
    </row>
    <row r="630" spans="15:15" x14ac:dyDescent="0.25">
      <c r="O630" s="3"/>
    </row>
    <row r="631" spans="15:15" x14ac:dyDescent="0.25">
      <c r="O631" s="3"/>
    </row>
    <row r="632" spans="15:15" x14ac:dyDescent="0.25">
      <c r="O632" s="3"/>
    </row>
    <row r="633" spans="15:15" x14ac:dyDescent="0.25">
      <c r="O633" s="3"/>
    </row>
    <row r="634" spans="15:15" x14ac:dyDescent="0.25">
      <c r="O634" s="3"/>
    </row>
    <row r="635" spans="15:15" x14ac:dyDescent="0.25">
      <c r="O635" s="3"/>
    </row>
    <row r="636" spans="15:15" x14ac:dyDescent="0.25">
      <c r="O636" s="3"/>
    </row>
    <row r="637" spans="15:15" x14ac:dyDescent="0.25">
      <c r="O637" s="3"/>
    </row>
    <row r="638" spans="15:15" x14ac:dyDescent="0.25">
      <c r="O638" s="3"/>
    </row>
    <row r="639" spans="15:15" x14ac:dyDescent="0.25">
      <c r="O639" s="3"/>
    </row>
    <row r="640" spans="15:15" x14ac:dyDescent="0.25">
      <c r="O640" s="3"/>
    </row>
    <row r="641" spans="15:15" x14ac:dyDescent="0.25">
      <c r="O641" s="3"/>
    </row>
    <row r="642" spans="15:15" x14ac:dyDescent="0.25">
      <c r="O642" s="3"/>
    </row>
    <row r="643" spans="15:15" x14ac:dyDescent="0.25">
      <c r="O643" s="3"/>
    </row>
    <row r="644" spans="15:15" x14ac:dyDescent="0.25">
      <c r="O644" s="3"/>
    </row>
    <row r="645" spans="15:15" x14ac:dyDescent="0.25">
      <c r="O645" s="3"/>
    </row>
    <row r="646" spans="15:15" x14ac:dyDescent="0.25">
      <c r="O646" s="3"/>
    </row>
    <row r="647" spans="15:15" x14ac:dyDescent="0.25">
      <c r="O647" s="3"/>
    </row>
    <row r="648" spans="15:15" x14ac:dyDescent="0.25">
      <c r="O648" s="3"/>
    </row>
    <row r="649" spans="15:15" x14ac:dyDescent="0.25">
      <c r="O649" s="3"/>
    </row>
    <row r="650" spans="15:15" x14ac:dyDescent="0.25">
      <c r="O650" s="3"/>
    </row>
    <row r="651" spans="15:15" x14ac:dyDescent="0.25">
      <c r="O651" s="3"/>
    </row>
    <row r="652" spans="15:15" x14ac:dyDescent="0.25">
      <c r="O652" s="3"/>
    </row>
    <row r="653" spans="15:15" x14ac:dyDescent="0.25">
      <c r="O653" s="3"/>
    </row>
    <row r="654" spans="15:15" x14ac:dyDescent="0.25">
      <c r="O654" s="3"/>
    </row>
    <row r="655" spans="15:15" x14ac:dyDescent="0.25">
      <c r="O655" s="3"/>
    </row>
    <row r="656" spans="15:15" x14ac:dyDescent="0.25">
      <c r="O656" s="3"/>
    </row>
    <row r="657" spans="15:15" x14ac:dyDescent="0.25">
      <c r="O657" s="3"/>
    </row>
    <row r="658" spans="15:15" x14ac:dyDescent="0.25">
      <c r="O658" s="3"/>
    </row>
    <row r="659" spans="15:15" x14ac:dyDescent="0.25">
      <c r="O659" s="3"/>
    </row>
    <row r="660" spans="15:15" x14ac:dyDescent="0.25">
      <c r="O660" s="3"/>
    </row>
    <row r="661" spans="15:15" x14ac:dyDescent="0.25">
      <c r="O661" s="3"/>
    </row>
    <row r="662" spans="15:15" x14ac:dyDescent="0.25">
      <c r="O662" s="3"/>
    </row>
    <row r="663" spans="15:15" x14ac:dyDescent="0.25">
      <c r="O663" s="3"/>
    </row>
    <row r="664" spans="15:15" x14ac:dyDescent="0.25">
      <c r="O664" s="3"/>
    </row>
    <row r="665" spans="15:15" x14ac:dyDescent="0.25">
      <c r="O665" s="3"/>
    </row>
    <row r="666" spans="15:15" x14ac:dyDescent="0.25">
      <c r="O666" s="3"/>
    </row>
    <row r="667" spans="15:15" x14ac:dyDescent="0.25">
      <c r="O667" s="3"/>
    </row>
    <row r="668" spans="15:15" x14ac:dyDescent="0.25">
      <c r="O668" s="3"/>
    </row>
    <row r="669" spans="15:15" x14ac:dyDescent="0.25">
      <c r="O669" s="3"/>
    </row>
    <row r="670" spans="15:15" x14ac:dyDescent="0.25">
      <c r="O670" s="3"/>
    </row>
    <row r="671" spans="15:15" x14ac:dyDescent="0.25">
      <c r="O671" s="3"/>
    </row>
    <row r="672" spans="15:15" x14ac:dyDescent="0.25">
      <c r="O672" s="3"/>
    </row>
    <row r="673" spans="15:15" x14ac:dyDescent="0.25">
      <c r="O673" s="3"/>
    </row>
    <row r="674" spans="15:15" x14ac:dyDescent="0.25">
      <c r="O674" s="3"/>
    </row>
    <row r="675" spans="15:15" x14ac:dyDescent="0.25">
      <c r="O675" s="3"/>
    </row>
    <row r="676" spans="15:15" x14ac:dyDescent="0.25">
      <c r="O676" s="3"/>
    </row>
    <row r="677" spans="15:15" x14ac:dyDescent="0.25">
      <c r="O677" s="3"/>
    </row>
    <row r="678" spans="15:15" x14ac:dyDescent="0.25">
      <c r="O678" s="3"/>
    </row>
    <row r="679" spans="15:15" x14ac:dyDescent="0.25">
      <c r="O679" s="3"/>
    </row>
    <row r="680" spans="15:15" x14ac:dyDescent="0.25">
      <c r="O680" s="3"/>
    </row>
    <row r="681" spans="15:15" x14ac:dyDescent="0.25">
      <c r="O681" s="3"/>
    </row>
    <row r="682" spans="15:15" x14ac:dyDescent="0.25">
      <c r="O682" s="3"/>
    </row>
    <row r="683" spans="15:15" x14ac:dyDescent="0.25">
      <c r="O683" s="3"/>
    </row>
    <row r="684" spans="15:15" x14ac:dyDescent="0.25">
      <c r="O684" s="3"/>
    </row>
    <row r="685" spans="15:15" x14ac:dyDescent="0.25">
      <c r="O685" s="3"/>
    </row>
    <row r="686" spans="15:15" x14ac:dyDescent="0.25">
      <c r="O686" s="3"/>
    </row>
    <row r="687" spans="15:15" x14ac:dyDescent="0.25">
      <c r="O687" s="3"/>
    </row>
    <row r="688" spans="15:15" x14ac:dyDescent="0.25">
      <c r="O688" s="3"/>
    </row>
    <row r="689" spans="15:15" x14ac:dyDescent="0.25">
      <c r="O689" s="3"/>
    </row>
    <row r="690" spans="15:15" x14ac:dyDescent="0.25">
      <c r="O690" s="3"/>
    </row>
    <row r="691" spans="15:15" x14ac:dyDescent="0.25">
      <c r="O691" s="3"/>
    </row>
    <row r="692" spans="15:15" x14ac:dyDescent="0.25">
      <c r="O692" s="3"/>
    </row>
    <row r="693" spans="15:15" x14ac:dyDescent="0.25">
      <c r="O693" s="3"/>
    </row>
    <row r="694" spans="15:15" x14ac:dyDescent="0.25">
      <c r="O694" s="3"/>
    </row>
    <row r="695" spans="15:15" x14ac:dyDescent="0.25">
      <c r="O695" s="3"/>
    </row>
    <row r="696" spans="15:15" x14ac:dyDescent="0.25">
      <c r="O696" s="3"/>
    </row>
    <row r="697" spans="15:15" x14ac:dyDescent="0.25">
      <c r="O697" s="3"/>
    </row>
    <row r="698" spans="15:15" x14ac:dyDescent="0.25">
      <c r="O698" s="3"/>
    </row>
    <row r="699" spans="15:15" x14ac:dyDescent="0.25">
      <c r="O699" s="3"/>
    </row>
    <row r="700" spans="15:15" x14ac:dyDescent="0.25">
      <c r="O700" s="3"/>
    </row>
    <row r="701" spans="15:15" x14ac:dyDescent="0.25">
      <c r="O701" s="3"/>
    </row>
    <row r="702" spans="15:15" x14ac:dyDescent="0.25">
      <c r="O702" s="3"/>
    </row>
    <row r="703" spans="15:15" x14ac:dyDescent="0.25">
      <c r="O703" s="3"/>
    </row>
    <row r="704" spans="15:15" x14ac:dyDescent="0.25">
      <c r="O704" s="3"/>
    </row>
    <row r="705" spans="15:15" x14ac:dyDescent="0.25">
      <c r="O705" s="3"/>
    </row>
    <row r="706" spans="15:15" x14ac:dyDescent="0.25">
      <c r="O706" s="3"/>
    </row>
    <row r="707" spans="15:15" x14ac:dyDescent="0.25">
      <c r="O707" s="3"/>
    </row>
    <row r="708" spans="15:15" x14ac:dyDescent="0.25">
      <c r="O708" s="3"/>
    </row>
    <row r="709" spans="15:15" x14ac:dyDescent="0.25">
      <c r="O709" s="3"/>
    </row>
    <row r="710" spans="15:15" x14ac:dyDescent="0.25">
      <c r="O710" s="3"/>
    </row>
    <row r="711" spans="15:15" x14ac:dyDescent="0.25">
      <c r="O711" s="3"/>
    </row>
    <row r="712" spans="15:15" x14ac:dyDescent="0.25">
      <c r="O712" s="3"/>
    </row>
    <row r="713" spans="15:15" x14ac:dyDescent="0.25">
      <c r="O713" s="3"/>
    </row>
    <row r="714" spans="15:15" x14ac:dyDescent="0.25">
      <c r="O714" s="3"/>
    </row>
    <row r="715" spans="15:15" x14ac:dyDescent="0.25">
      <c r="O715" s="3"/>
    </row>
    <row r="716" spans="15:15" x14ac:dyDescent="0.25">
      <c r="O716" s="3"/>
    </row>
    <row r="717" spans="15:15" x14ac:dyDescent="0.25">
      <c r="O717" s="3"/>
    </row>
    <row r="718" spans="15:15" x14ac:dyDescent="0.25">
      <c r="O718" s="3"/>
    </row>
    <row r="719" spans="15:15" x14ac:dyDescent="0.25">
      <c r="O719" s="3"/>
    </row>
    <row r="720" spans="15:15" x14ac:dyDescent="0.25">
      <c r="O720" s="3"/>
    </row>
    <row r="721" spans="15:15" x14ac:dyDescent="0.25">
      <c r="O721" s="3"/>
    </row>
    <row r="722" spans="15:15" x14ac:dyDescent="0.25">
      <c r="O722" s="3"/>
    </row>
    <row r="723" spans="15:15" x14ac:dyDescent="0.25">
      <c r="O723" s="3"/>
    </row>
    <row r="724" spans="15:15" x14ac:dyDescent="0.25">
      <c r="O724" s="3"/>
    </row>
    <row r="725" spans="15:15" x14ac:dyDescent="0.25">
      <c r="O725" s="3"/>
    </row>
    <row r="726" spans="15:15" x14ac:dyDescent="0.25">
      <c r="O726" s="3"/>
    </row>
    <row r="727" spans="15:15" x14ac:dyDescent="0.25">
      <c r="O727" s="3"/>
    </row>
    <row r="728" spans="15:15" x14ac:dyDescent="0.25">
      <c r="O728" s="3"/>
    </row>
    <row r="729" spans="15:15" x14ac:dyDescent="0.25">
      <c r="O729" s="3"/>
    </row>
    <row r="730" spans="15:15" x14ac:dyDescent="0.25">
      <c r="O730" s="3"/>
    </row>
    <row r="731" spans="15:15" x14ac:dyDescent="0.25">
      <c r="O731" s="3"/>
    </row>
    <row r="732" spans="15:15" x14ac:dyDescent="0.25">
      <c r="O732" s="3"/>
    </row>
    <row r="733" spans="15:15" x14ac:dyDescent="0.25">
      <c r="O733" s="3"/>
    </row>
    <row r="734" spans="15:15" x14ac:dyDescent="0.25">
      <c r="O734" s="3"/>
    </row>
    <row r="735" spans="15:15" x14ac:dyDescent="0.25">
      <c r="O735" s="3"/>
    </row>
    <row r="736" spans="15:15" x14ac:dyDescent="0.25">
      <c r="O736" s="3"/>
    </row>
    <row r="737" spans="15:15" x14ac:dyDescent="0.25">
      <c r="O737" s="3"/>
    </row>
    <row r="738" spans="15:15" x14ac:dyDescent="0.25">
      <c r="O738" s="3"/>
    </row>
    <row r="739" spans="15:15" x14ac:dyDescent="0.25">
      <c r="O739" s="3"/>
    </row>
    <row r="740" spans="15:15" x14ac:dyDescent="0.25">
      <c r="O740" s="3"/>
    </row>
    <row r="741" spans="15:15" x14ac:dyDescent="0.25">
      <c r="O741" s="3"/>
    </row>
    <row r="742" spans="15:15" x14ac:dyDescent="0.25">
      <c r="O742" s="3"/>
    </row>
    <row r="743" spans="15:15" x14ac:dyDescent="0.25">
      <c r="O743" s="3"/>
    </row>
    <row r="744" spans="15:15" x14ac:dyDescent="0.25">
      <c r="O744" s="3"/>
    </row>
    <row r="745" spans="15:15" x14ac:dyDescent="0.25">
      <c r="O745" s="3"/>
    </row>
    <row r="746" spans="15:15" x14ac:dyDescent="0.25">
      <c r="O746" s="3"/>
    </row>
    <row r="747" spans="15:15" x14ac:dyDescent="0.25">
      <c r="O747" s="3"/>
    </row>
    <row r="748" spans="15:15" x14ac:dyDescent="0.25">
      <c r="O748" s="3"/>
    </row>
    <row r="749" spans="15:15" x14ac:dyDescent="0.25">
      <c r="O749" s="3"/>
    </row>
    <row r="750" spans="15:15" x14ac:dyDescent="0.25">
      <c r="O750" s="3"/>
    </row>
    <row r="751" spans="15:15" x14ac:dyDescent="0.25">
      <c r="O751" s="3"/>
    </row>
    <row r="752" spans="15:15" x14ac:dyDescent="0.25">
      <c r="O752" s="3"/>
    </row>
    <row r="753" spans="15:15" x14ac:dyDescent="0.25">
      <c r="O753" s="3"/>
    </row>
  </sheetData>
  <mergeCells count="11">
    <mergeCell ref="A3:AB3"/>
    <mergeCell ref="A1:AB1"/>
    <mergeCell ref="A2:AB2"/>
    <mergeCell ref="A14:A19"/>
    <mergeCell ref="A20:A25"/>
    <mergeCell ref="R7:AA7"/>
    <mergeCell ref="N7:P7"/>
    <mergeCell ref="N5:P5"/>
    <mergeCell ref="A8:A13"/>
    <mergeCell ref="B5:E5"/>
    <mergeCell ref="C7:L7"/>
  </mergeCells>
  <phoneticPr fontId="2" type="noConversion"/>
  <printOptions horizontalCentered="1" verticalCentered="1"/>
  <pageMargins left="0.55118110236220474" right="0.39370078740157483" top="0.59055118110236227" bottom="0.39370078740157483" header="0.39370078740157483" footer="0.51181102362204722"/>
  <pageSetup paperSize="9" scale="74" orientation="landscape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zoomScale="70" zoomScaleNormal="70" workbookViewId="0">
      <selection activeCell="P17" sqref="P17"/>
    </sheetView>
  </sheetViews>
  <sheetFormatPr defaultColWidth="8" defaultRowHeight="12" x14ac:dyDescent="0.25"/>
  <cols>
    <col min="1" max="1" width="9" style="1" customWidth="1"/>
    <col min="2" max="2" width="5.85546875" style="1" customWidth="1"/>
    <col min="3" max="3" width="24.140625" style="1" customWidth="1"/>
    <col min="4" max="11" width="5.42578125" style="1" customWidth="1"/>
    <col min="12" max="12" width="8" style="1" bestFit="1" customWidth="1"/>
    <col min="13" max="16384" width="8" style="1"/>
  </cols>
  <sheetData>
    <row r="1" spans="1:12" ht="20.25" x14ac:dyDescent="0.25">
      <c r="A1" s="200" t="str">
        <f>'Tabela da Primeira Fase'!A1:AB1</f>
        <v>FEDERAÇÃO DE FUTEBOL DE MESA DO DISTRITO FEDERAL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</row>
    <row r="2" spans="1:12" ht="18" x14ac:dyDescent="0.25">
      <c r="A2" s="201" t="str">
        <f>'Tabela da Primeira Fase'!A2:AB2</f>
        <v>LIBERTADORES 2024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</row>
    <row r="3" spans="1:12" ht="18" customHeight="1" x14ac:dyDescent="0.25">
      <c r="A3" s="201" t="s">
        <v>11</v>
      </c>
      <c r="B3" s="201"/>
      <c r="C3" s="201"/>
      <c r="D3" s="201"/>
      <c r="E3" s="201"/>
      <c r="F3" s="201"/>
      <c r="G3" s="201"/>
      <c r="H3" s="201"/>
      <c r="I3" s="201"/>
      <c r="J3" s="201"/>
      <c r="K3" s="201"/>
      <c r="L3" s="201"/>
    </row>
    <row r="4" spans="1:12" ht="12" customHeight="1" x14ac:dyDescent="0.25">
      <c r="B4" s="15"/>
    </row>
    <row r="5" spans="1:12" ht="18" customHeight="1" x14ac:dyDescent="0.25">
      <c r="A5" s="16" t="s">
        <v>34</v>
      </c>
      <c r="B5" s="16" t="s">
        <v>25</v>
      </c>
      <c r="C5" s="17" t="s">
        <v>58</v>
      </c>
      <c r="D5" s="17" t="s">
        <v>13</v>
      </c>
      <c r="E5" s="17" t="s">
        <v>14</v>
      </c>
      <c r="F5" s="17" t="s">
        <v>4</v>
      </c>
      <c r="G5" s="17" t="s">
        <v>3</v>
      </c>
      <c r="H5" s="17" t="s">
        <v>15</v>
      </c>
      <c r="I5" s="17" t="s">
        <v>16</v>
      </c>
      <c r="J5" s="17" t="s">
        <v>17</v>
      </c>
      <c r="K5" s="17" t="s">
        <v>18</v>
      </c>
      <c r="L5" s="18" t="s">
        <v>19</v>
      </c>
    </row>
    <row r="6" spans="1:12" ht="18" customHeight="1" x14ac:dyDescent="0.25">
      <c r="A6" s="202" t="s">
        <v>0</v>
      </c>
      <c r="B6" s="19" t="s">
        <v>20</v>
      </c>
      <c r="C6" s="20" t="str">
        <f ca="1">INDIRECT(Auxiliar!W2)</f>
        <v>BOLIVAR BOL - AnB</v>
      </c>
      <c r="D6" s="20">
        <f ca="1">E6+F6+G6</f>
        <v>2</v>
      </c>
      <c r="E6" s="20">
        <f ca="1">INDIRECT(Auxiliar!X2)</f>
        <v>1</v>
      </c>
      <c r="F6" s="20">
        <f ca="1">INDIRECT(Auxiliar!Y2)</f>
        <v>1</v>
      </c>
      <c r="G6" s="20">
        <f ca="1">INDIRECT(Auxiliar!Z2)</f>
        <v>0</v>
      </c>
      <c r="H6" s="20">
        <f ca="1">INDIRECT(Auxiliar!AA2)</f>
        <v>7</v>
      </c>
      <c r="I6" s="20">
        <f ca="1">INDIRECT(Auxiliar!AB2)</f>
        <v>2</v>
      </c>
      <c r="J6" s="20">
        <f ca="1">H6-I6</f>
        <v>5</v>
      </c>
      <c r="K6" s="21">
        <f ca="1">(3*E6)+F6</f>
        <v>4</v>
      </c>
      <c r="L6" s="22">
        <f ca="1">IF(ISERR((K6/(D6*3))),0,((K6/(D6*3))))</f>
        <v>0.66666666666666663</v>
      </c>
    </row>
    <row r="7" spans="1:12" ht="18" customHeight="1" x14ac:dyDescent="0.25">
      <c r="A7" s="202"/>
      <c r="B7" s="19" t="s">
        <v>21</v>
      </c>
      <c r="C7" s="20" t="str">
        <f ca="1">INDIRECT(Auxiliar!W3)</f>
        <v>ATLÉTICO MG - RoB</v>
      </c>
      <c r="D7" s="20">
        <f ca="1">E7+F7+G7</f>
        <v>2</v>
      </c>
      <c r="E7" s="20">
        <f ca="1">INDIRECT(Auxiliar!X3)</f>
        <v>1</v>
      </c>
      <c r="F7" s="20">
        <f ca="1">INDIRECT(Auxiliar!Y3)</f>
        <v>0</v>
      </c>
      <c r="G7" s="20">
        <f ca="1">INDIRECT(Auxiliar!Z3)</f>
        <v>1</v>
      </c>
      <c r="H7" s="20">
        <f ca="1">INDIRECT(Auxiliar!AA3)</f>
        <v>4</v>
      </c>
      <c r="I7" s="20">
        <f ca="1">INDIRECT(Auxiliar!AB3)</f>
        <v>5</v>
      </c>
      <c r="J7" s="20">
        <f ca="1">H7-I7</f>
        <v>-1</v>
      </c>
      <c r="K7" s="21">
        <f ca="1">(3*E7)+F7</f>
        <v>3</v>
      </c>
      <c r="L7" s="22">
        <f ca="1">IF(ISERR((K7/(D7*3))),0,((K7/(D7*3))))</f>
        <v>0.5</v>
      </c>
    </row>
    <row r="8" spans="1:12" ht="18" customHeight="1" x14ac:dyDescent="0.25">
      <c r="A8" s="202"/>
      <c r="B8" s="19" t="s">
        <v>22</v>
      </c>
      <c r="C8" s="20" t="str">
        <f ca="1">INDIRECT(Auxiliar!W4)</f>
        <v>VASCO DA GAMA - Pim</v>
      </c>
      <c r="D8" s="20">
        <f ca="1">E8+F8+G8</f>
        <v>2</v>
      </c>
      <c r="E8" s="20">
        <f ca="1">INDIRECT(Auxiliar!X4)</f>
        <v>0</v>
      </c>
      <c r="F8" s="20">
        <f ca="1">INDIRECT(Auxiliar!Y4)</f>
        <v>1</v>
      </c>
      <c r="G8" s="20">
        <f ca="1">INDIRECT(Auxiliar!Z4)</f>
        <v>1</v>
      </c>
      <c r="H8" s="20">
        <f ca="1">INDIRECT(Auxiliar!AA4)</f>
        <v>2</v>
      </c>
      <c r="I8" s="20">
        <f ca="1">INDIRECT(Auxiliar!AB4)</f>
        <v>6</v>
      </c>
      <c r="J8" s="20">
        <f ca="1">H8-I8</f>
        <v>-4</v>
      </c>
      <c r="K8" s="21">
        <f ca="1">(3*E8)+F8</f>
        <v>1</v>
      </c>
      <c r="L8" s="22">
        <f ca="1">IF(ISERR((K8/(D8*3))),0,((K8/(D8*3))))</f>
        <v>0.16666666666666666</v>
      </c>
    </row>
    <row r="9" spans="1:12" ht="12" customHeight="1" x14ac:dyDescent="0.25">
      <c r="B9" s="15"/>
    </row>
    <row r="10" spans="1:12" ht="18" customHeight="1" x14ac:dyDescent="0.25">
      <c r="A10" s="16" t="s">
        <v>34</v>
      </c>
      <c r="B10" s="16" t="s">
        <v>25</v>
      </c>
      <c r="C10" s="17" t="s">
        <v>58</v>
      </c>
      <c r="D10" s="17" t="s">
        <v>13</v>
      </c>
      <c r="E10" s="17" t="s">
        <v>14</v>
      </c>
      <c r="F10" s="17" t="s">
        <v>4</v>
      </c>
      <c r="G10" s="17" t="s">
        <v>3</v>
      </c>
      <c r="H10" s="17" t="s">
        <v>15</v>
      </c>
      <c r="I10" s="17" t="s">
        <v>16</v>
      </c>
      <c r="J10" s="17" t="s">
        <v>17</v>
      </c>
      <c r="K10" s="17" t="s">
        <v>18</v>
      </c>
      <c r="L10" s="18" t="s">
        <v>19</v>
      </c>
    </row>
    <row r="11" spans="1:12" ht="18" customHeight="1" x14ac:dyDescent="0.25">
      <c r="A11" s="202" t="s">
        <v>1</v>
      </c>
      <c r="B11" s="19" t="s">
        <v>20</v>
      </c>
      <c r="C11" s="20" t="str">
        <f ca="1">INDIRECT(Auxiliar!W7)</f>
        <v>FLAMENGO - Vas</v>
      </c>
      <c r="D11" s="20">
        <f ca="1">E11+F11+G11</f>
        <v>2</v>
      </c>
      <c r="E11" s="20">
        <f ca="1">INDIRECT(Auxiliar!X7)</f>
        <v>2</v>
      </c>
      <c r="F11" s="20">
        <f ca="1">INDIRECT(Auxiliar!Y7)</f>
        <v>0</v>
      </c>
      <c r="G11" s="20">
        <f ca="1">INDIRECT(Auxiliar!Z7)</f>
        <v>0</v>
      </c>
      <c r="H11" s="20">
        <f ca="1">INDIRECT(Auxiliar!AA7)</f>
        <v>4</v>
      </c>
      <c r="I11" s="20">
        <f ca="1">INDIRECT(Auxiliar!AB7)</f>
        <v>0</v>
      </c>
      <c r="J11" s="20">
        <f ca="1">H11-I11</f>
        <v>4</v>
      </c>
      <c r="K11" s="21">
        <f ca="1">(3*E11)+F11</f>
        <v>6</v>
      </c>
      <c r="L11" s="22">
        <f ca="1">IF(ISERR((K11/(D11*3))),0,((K11/(D11*3))))</f>
        <v>1</v>
      </c>
    </row>
    <row r="12" spans="1:12" ht="18" customHeight="1" x14ac:dyDescent="0.25">
      <c r="A12" s="202"/>
      <c r="B12" s="19" t="s">
        <v>21</v>
      </c>
      <c r="C12" s="20" t="str">
        <f ca="1">INDIRECT(Auxiliar!W8)</f>
        <v>FLUMINENSE - Sim</v>
      </c>
      <c r="D12" s="20">
        <f ca="1">E12+F12+G12</f>
        <v>2</v>
      </c>
      <c r="E12" s="20">
        <f ca="1">INDIRECT(Auxiliar!X8)</f>
        <v>1</v>
      </c>
      <c r="F12" s="20">
        <f ca="1">INDIRECT(Auxiliar!Y8)</f>
        <v>0</v>
      </c>
      <c r="G12" s="20">
        <f ca="1">INDIRECT(Auxiliar!Z8)</f>
        <v>1</v>
      </c>
      <c r="H12" s="20">
        <f ca="1">INDIRECT(Auxiliar!AA8)</f>
        <v>3</v>
      </c>
      <c r="I12" s="20">
        <f ca="1">INDIRECT(Auxiliar!AB8)</f>
        <v>2</v>
      </c>
      <c r="J12" s="20">
        <f ca="1">H12-I12</f>
        <v>1</v>
      </c>
      <c r="K12" s="21">
        <f ca="1">(3*E12)+F12</f>
        <v>3</v>
      </c>
      <c r="L12" s="22">
        <f ca="1">IF(ISERR((K12/(D12*3))),0,((K12/(D12*3))))</f>
        <v>0.5</v>
      </c>
    </row>
    <row r="13" spans="1:12" ht="18" customHeight="1" x14ac:dyDescent="0.25">
      <c r="A13" s="202"/>
      <c r="B13" s="19" t="s">
        <v>22</v>
      </c>
      <c r="C13" s="20" t="str">
        <f ca="1">INDIRECT(Auxiliar!W9)</f>
        <v>COLO COLO CHI - Mal</v>
      </c>
      <c r="D13" s="20">
        <f ca="1">E13+F13+G13</f>
        <v>2</v>
      </c>
      <c r="E13" s="20">
        <f ca="1">INDIRECT(Auxiliar!X9)</f>
        <v>0</v>
      </c>
      <c r="F13" s="20">
        <f ca="1">INDIRECT(Auxiliar!Y9)</f>
        <v>0</v>
      </c>
      <c r="G13" s="20">
        <f ca="1">INDIRECT(Auxiliar!Z9)</f>
        <v>2</v>
      </c>
      <c r="H13" s="20">
        <f ca="1">INDIRECT(Auxiliar!AA9)</f>
        <v>1</v>
      </c>
      <c r="I13" s="20">
        <f ca="1">INDIRECT(Auxiliar!AB9)</f>
        <v>6</v>
      </c>
      <c r="J13" s="20">
        <f ca="1">H13-I13</f>
        <v>-5</v>
      </c>
      <c r="K13" s="21">
        <f ca="1">(3*E13)+F13</f>
        <v>0</v>
      </c>
      <c r="L13" s="22">
        <f ca="1">IF(ISERR((K13/(D13*3))),0,((K13/(D13*3))))</f>
        <v>0</v>
      </c>
    </row>
    <row r="14" spans="1:12" ht="12" customHeight="1" x14ac:dyDescent="0.25">
      <c r="B14" s="15"/>
    </row>
    <row r="15" spans="1:12" ht="18" customHeight="1" x14ac:dyDescent="0.25">
      <c r="A15" s="16" t="s">
        <v>34</v>
      </c>
      <c r="B15" s="16" t="s">
        <v>25</v>
      </c>
      <c r="C15" s="17" t="s">
        <v>58</v>
      </c>
      <c r="D15" s="17" t="s">
        <v>13</v>
      </c>
      <c r="E15" s="17" t="s">
        <v>14</v>
      </c>
      <c r="F15" s="17" t="s">
        <v>4</v>
      </c>
      <c r="G15" s="17" t="s">
        <v>3</v>
      </c>
      <c r="H15" s="17" t="s">
        <v>15</v>
      </c>
      <c r="I15" s="17" t="s">
        <v>16</v>
      </c>
      <c r="J15" s="17" t="s">
        <v>17</v>
      </c>
      <c r="K15" s="17" t="s">
        <v>18</v>
      </c>
      <c r="L15" s="18" t="s">
        <v>19</v>
      </c>
    </row>
    <row r="16" spans="1:12" ht="18" customHeight="1" x14ac:dyDescent="0.25">
      <c r="A16" s="202" t="s">
        <v>2</v>
      </c>
      <c r="B16" s="19" t="s">
        <v>20</v>
      </c>
      <c r="C16" s="20" t="str">
        <f ca="1">INDIRECT(Auxiliar!W12)</f>
        <v>NACIONAL URU - Ton</v>
      </c>
      <c r="D16" s="20">
        <f ca="1">E16+F16+G16</f>
        <v>2</v>
      </c>
      <c r="E16" s="20">
        <f ca="1">INDIRECT(Auxiliar!X12)</f>
        <v>1</v>
      </c>
      <c r="F16" s="20">
        <f ca="1">INDIRECT(Auxiliar!Y12)</f>
        <v>1</v>
      </c>
      <c r="G16" s="20">
        <f ca="1">INDIRECT(Auxiliar!Z12)</f>
        <v>0</v>
      </c>
      <c r="H16" s="20">
        <f ca="1">INDIRECT(Auxiliar!AA12)</f>
        <v>5</v>
      </c>
      <c r="I16" s="20">
        <f ca="1">INDIRECT(Auxiliar!AB12)</f>
        <v>0</v>
      </c>
      <c r="J16" s="20">
        <f ca="1">H16-I16</f>
        <v>5</v>
      </c>
      <c r="K16" s="21">
        <f ca="1">(3*E16)+F16</f>
        <v>4</v>
      </c>
      <c r="L16" s="22">
        <f ca="1">IF(ISERR((K16/(D16*3))),0,((K16/(D16*3))))</f>
        <v>0.66666666666666663</v>
      </c>
    </row>
    <row r="17" spans="1:12" ht="18" customHeight="1" x14ac:dyDescent="0.25">
      <c r="A17" s="202"/>
      <c r="B17" s="19" t="s">
        <v>21</v>
      </c>
      <c r="C17" s="20" t="str">
        <f ca="1">INDIRECT(Auxiliar!W13)</f>
        <v>BOTAFOGO - JoR</v>
      </c>
      <c r="D17" s="20">
        <f ca="1">E17+F17+G17</f>
        <v>2</v>
      </c>
      <c r="E17" s="20">
        <f ca="1">INDIRECT(Auxiliar!X13)</f>
        <v>1</v>
      </c>
      <c r="F17" s="20">
        <f ca="1">INDIRECT(Auxiliar!Y13)</f>
        <v>1</v>
      </c>
      <c r="G17" s="20">
        <f ca="1">INDIRECT(Auxiliar!Z13)</f>
        <v>0</v>
      </c>
      <c r="H17" s="20">
        <f ca="1">INDIRECT(Auxiliar!AA13)</f>
        <v>2</v>
      </c>
      <c r="I17" s="20">
        <f ca="1">INDIRECT(Auxiliar!AB13)</f>
        <v>0</v>
      </c>
      <c r="J17" s="20">
        <f ca="1">H17-I17</f>
        <v>2</v>
      </c>
      <c r="K17" s="21">
        <f ca="1">(3*E17)+F17</f>
        <v>4</v>
      </c>
      <c r="L17" s="22">
        <f ca="1">IF(ISERR((K17/(D17*3))),0,((K17/(D17*3))))</f>
        <v>0.66666666666666663</v>
      </c>
    </row>
    <row r="18" spans="1:12" ht="18" customHeight="1" x14ac:dyDescent="0.25">
      <c r="A18" s="202"/>
      <c r="B18" s="19" t="s">
        <v>22</v>
      </c>
      <c r="C18" s="20" t="str">
        <f ca="1">INDIRECT(Auxiliar!W14)</f>
        <v>NÁUTICO - Jea</v>
      </c>
      <c r="D18" s="20">
        <f ca="1">E18+F18+G18</f>
        <v>2</v>
      </c>
      <c r="E18" s="20">
        <f ca="1">INDIRECT(Auxiliar!X14)</f>
        <v>0</v>
      </c>
      <c r="F18" s="20">
        <f ca="1">INDIRECT(Auxiliar!Y14)</f>
        <v>0</v>
      </c>
      <c r="G18" s="20">
        <f ca="1">INDIRECT(Auxiliar!Z14)</f>
        <v>2</v>
      </c>
      <c r="H18" s="20">
        <f ca="1">INDIRECT(Auxiliar!AA14)</f>
        <v>0</v>
      </c>
      <c r="I18" s="20">
        <f ca="1">INDIRECT(Auxiliar!AB14)</f>
        <v>7</v>
      </c>
      <c r="J18" s="20">
        <f ca="1">H18-I18</f>
        <v>-7</v>
      </c>
      <c r="K18" s="21">
        <f ca="1">(3*E18)+F18</f>
        <v>0</v>
      </c>
      <c r="L18" s="22">
        <f ca="1">IF(ISERR((K18/(D18*3))),0,((K18/(D18*3))))</f>
        <v>0</v>
      </c>
    </row>
    <row r="19" spans="1:12" ht="12" customHeight="1" x14ac:dyDescent="0.25">
      <c r="B19" s="15"/>
    </row>
    <row r="20" spans="1:12" ht="18" customHeight="1" x14ac:dyDescent="0.25">
      <c r="A20" s="16" t="s">
        <v>34</v>
      </c>
      <c r="B20" s="16" t="s">
        <v>25</v>
      </c>
      <c r="C20" s="17" t="s">
        <v>58</v>
      </c>
      <c r="D20" s="17" t="s">
        <v>13</v>
      </c>
      <c r="E20" s="17" t="s">
        <v>14</v>
      </c>
      <c r="F20" s="17" t="s">
        <v>4</v>
      </c>
      <c r="G20" s="17" t="s">
        <v>3</v>
      </c>
      <c r="H20" s="17" t="s">
        <v>15</v>
      </c>
      <c r="I20" s="17" t="s">
        <v>16</v>
      </c>
      <c r="J20" s="17" t="s">
        <v>17</v>
      </c>
      <c r="K20" s="17" t="s">
        <v>18</v>
      </c>
      <c r="L20" s="18" t="s">
        <v>19</v>
      </c>
    </row>
    <row r="21" spans="1:12" ht="18" customHeight="1" x14ac:dyDescent="0.25">
      <c r="A21" s="202" t="s">
        <v>3</v>
      </c>
      <c r="B21" s="19" t="s">
        <v>20</v>
      </c>
      <c r="C21" s="20" t="str">
        <f ca="1">INDIRECT(Auxiliar!W17)</f>
        <v>GRÊMIO - MaF</v>
      </c>
      <c r="D21" s="20">
        <f ca="1">E21+F21+G21</f>
        <v>2</v>
      </c>
      <c r="E21" s="20">
        <f ca="1">INDIRECT(Auxiliar!X17)</f>
        <v>2</v>
      </c>
      <c r="F21" s="20">
        <f ca="1">INDIRECT(Auxiliar!Y17)</f>
        <v>0</v>
      </c>
      <c r="G21" s="20">
        <f ca="1">INDIRECT(Auxiliar!Z17)</f>
        <v>0</v>
      </c>
      <c r="H21" s="20">
        <f ca="1">INDIRECT(Auxiliar!AA17)</f>
        <v>5</v>
      </c>
      <c r="I21" s="20">
        <f ca="1">INDIRECT(Auxiliar!AB17)</f>
        <v>0</v>
      </c>
      <c r="J21" s="20">
        <f ca="1">H21-I21</f>
        <v>5</v>
      </c>
      <c r="K21" s="21">
        <f ca="1">(3*E21)+F21</f>
        <v>6</v>
      </c>
      <c r="L21" s="22">
        <f ca="1">IF(ISERR((K21/(D21*3))),0,((K21/(D21*3))))</f>
        <v>1</v>
      </c>
    </row>
    <row r="22" spans="1:12" ht="18" customHeight="1" x14ac:dyDescent="0.25">
      <c r="A22" s="202"/>
      <c r="B22" s="19" t="s">
        <v>21</v>
      </c>
      <c r="C22" s="20" t="str">
        <f ca="1">INDIRECT(Auxiliar!W18)</f>
        <v>THE STRONGEST BOL - Jun</v>
      </c>
      <c r="D22" s="20">
        <f ca="1">E22+F22+G22</f>
        <v>2</v>
      </c>
      <c r="E22" s="20">
        <f ca="1">INDIRECT(Auxiliar!X18)</f>
        <v>0</v>
      </c>
      <c r="F22" s="20">
        <f ca="1">INDIRECT(Auxiliar!Y18)</f>
        <v>1</v>
      </c>
      <c r="G22" s="20">
        <f ca="1">INDIRECT(Auxiliar!Z18)</f>
        <v>1</v>
      </c>
      <c r="H22" s="20">
        <f ca="1">INDIRECT(Auxiliar!AA18)</f>
        <v>0</v>
      </c>
      <c r="I22" s="20">
        <f ca="1">INDIRECT(Auxiliar!AB18)</f>
        <v>2</v>
      </c>
      <c r="J22" s="20">
        <f ca="1">H22-I22</f>
        <v>-2</v>
      </c>
      <c r="K22" s="21">
        <f ca="1">(3*E22)+F22</f>
        <v>1</v>
      </c>
      <c r="L22" s="22">
        <f ca="1">IF(ISERR((K22/(D22*3))),0,((K22/(D22*3))))</f>
        <v>0.16666666666666666</v>
      </c>
    </row>
    <row r="23" spans="1:12" ht="18" customHeight="1" x14ac:dyDescent="0.25">
      <c r="A23" s="202"/>
      <c r="B23" s="19" t="s">
        <v>22</v>
      </c>
      <c r="C23" s="20" t="str">
        <f ca="1">INDIRECT(Auxiliar!W19)</f>
        <v>BOCA JUNIORS ARG - Aéc</v>
      </c>
      <c r="D23" s="20">
        <f ca="1">E23+F23+G23</f>
        <v>2</v>
      </c>
      <c r="E23" s="20">
        <f ca="1">INDIRECT(Auxiliar!X19)</f>
        <v>0</v>
      </c>
      <c r="F23" s="20">
        <f ca="1">INDIRECT(Auxiliar!Y19)</f>
        <v>1</v>
      </c>
      <c r="G23" s="20">
        <f ca="1">INDIRECT(Auxiliar!Z19)</f>
        <v>1</v>
      </c>
      <c r="H23" s="20">
        <f ca="1">INDIRECT(Auxiliar!AA19)</f>
        <v>0</v>
      </c>
      <c r="I23" s="20">
        <f ca="1">INDIRECT(Auxiliar!AB19)</f>
        <v>3</v>
      </c>
      <c r="J23" s="20">
        <f ca="1">H23-I23</f>
        <v>-3</v>
      </c>
      <c r="K23" s="21">
        <f ca="1">(3*E23)+F23</f>
        <v>1</v>
      </c>
      <c r="L23" s="22">
        <f ca="1">IF(ISERR((K23/(D23*3))),0,((K23/(D23*3))))</f>
        <v>0.16666666666666666</v>
      </c>
    </row>
    <row r="24" spans="1:12" ht="12" customHeight="1" x14ac:dyDescent="0.25">
      <c r="B24" s="15"/>
    </row>
    <row r="25" spans="1:12" ht="18" customHeight="1" x14ac:dyDescent="0.25">
      <c r="A25" s="16" t="s">
        <v>34</v>
      </c>
      <c r="B25" s="16" t="s">
        <v>25</v>
      </c>
      <c r="C25" s="17" t="s">
        <v>58</v>
      </c>
      <c r="D25" s="17" t="s">
        <v>13</v>
      </c>
      <c r="E25" s="17" t="s">
        <v>14</v>
      </c>
      <c r="F25" s="17" t="s">
        <v>4</v>
      </c>
      <c r="G25" s="17" t="s">
        <v>3</v>
      </c>
      <c r="H25" s="17" t="s">
        <v>15</v>
      </c>
      <c r="I25" s="17" t="s">
        <v>16</v>
      </c>
      <c r="J25" s="17" t="s">
        <v>17</v>
      </c>
      <c r="K25" s="17" t="s">
        <v>18</v>
      </c>
      <c r="L25" s="18" t="s">
        <v>19</v>
      </c>
    </row>
    <row r="26" spans="1:12" ht="18" customHeight="1" x14ac:dyDescent="0.25">
      <c r="A26" s="202" t="s">
        <v>4</v>
      </c>
      <c r="B26" s="19" t="s">
        <v>20</v>
      </c>
      <c r="C26" s="20" t="str">
        <f ca="1">INDIRECT(Auxiliar!W22)</f>
        <v>INTERNACIONAL - MaS</v>
      </c>
      <c r="D26" s="20">
        <f ca="1">E26+F26+G26</f>
        <v>2</v>
      </c>
      <c r="E26" s="20">
        <f ca="1">INDIRECT(Auxiliar!X22)</f>
        <v>1</v>
      </c>
      <c r="F26" s="20">
        <f ca="1">INDIRECT(Auxiliar!Y22)</f>
        <v>1</v>
      </c>
      <c r="G26" s="20">
        <f ca="1">INDIRECT(Auxiliar!Z22)</f>
        <v>0</v>
      </c>
      <c r="H26" s="20">
        <f ca="1">INDIRECT(Auxiliar!AA22)</f>
        <v>3</v>
      </c>
      <c r="I26" s="20">
        <f ca="1">INDIRECT(Auxiliar!AB22)</f>
        <v>1</v>
      </c>
      <c r="J26" s="20">
        <f ca="1">H26-I26</f>
        <v>2</v>
      </c>
      <c r="K26" s="21">
        <f ca="1">(3*E26)+F26</f>
        <v>4</v>
      </c>
      <c r="L26" s="22">
        <f ca="1">IF(ISERR((K26/(D26*3))),0,((K26/(D26*3))))</f>
        <v>0.66666666666666663</v>
      </c>
    </row>
    <row r="27" spans="1:12" ht="18" customHeight="1" x14ac:dyDescent="0.25">
      <c r="A27" s="202"/>
      <c r="B27" s="19" t="s">
        <v>21</v>
      </c>
      <c r="C27" s="20" t="str">
        <f ca="1">INDIRECT(Auxiliar!W23)</f>
        <v>INDEPENDIENTE ARG - Mar</v>
      </c>
      <c r="D27" s="20">
        <f ca="1">E27+F27+G27</f>
        <v>2</v>
      </c>
      <c r="E27" s="20">
        <f ca="1">INDIRECT(Auxiliar!X23)</f>
        <v>1</v>
      </c>
      <c r="F27" s="20">
        <f ca="1">INDIRECT(Auxiliar!Y23)</f>
        <v>1</v>
      </c>
      <c r="G27" s="20">
        <f ca="1">INDIRECT(Auxiliar!Z23)</f>
        <v>0</v>
      </c>
      <c r="H27" s="20">
        <f ca="1">INDIRECT(Auxiliar!AA23)</f>
        <v>2</v>
      </c>
      <c r="I27" s="20">
        <f ca="1">INDIRECT(Auxiliar!AB23)</f>
        <v>1</v>
      </c>
      <c r="J27" s="20">
        <f ca="1">H27-I27</f>
        <v>1</v>
      </c>
      <c r="K27" s="21">
        <f ca="1">(3*E27)+F27</f>
        <v>4</v>
      </c>
      <c r="L27" s="22">
        <f ca="1">IF(ISERR((K27/(D27*3))),0,((K27/(D27*3))))</f>
        <v>0.66666666666666663</v>
      </c>
    </row>
    <row r="28" spans="1:12" ht="18" customHeight="1" x14ac:dyDescent="0.25">
      <c r="A28" s="202"/>
      <c r="B28" s="19" t="s">
        <v>22</v>
      </c>
      <c r="C28" s="20" t="str">
        <f ca="1">INDIRECT(Auxiliar!W24)</f>
        <v>RACING ARG - RoG</v>
      </c>
      <c r="D28" s="20">
        <f ca="1">E28+F28+G28</f>
        <v>2</v>
      </c>
      <c r="E28" s="20">
        <f ca="1">INDIRECT(Auxiliar!X24)</f>
        <v>0</v>
      </c>
      <c r="F28" s="20">
        <f ca="1">INDIRECT(Auxiliar!Y24)</f>
        <v>0</v>
      </c>
      <c r="G28" s="20">
        <f ca="1">INDIRECT(Auxiliar!Z24)</f>
        <v>2</v>
      </c>
      <c r="H28" s="20">
        <f ca="1">INDIRECT(Auxiliar!AA24)</f>
        <v>0</v>
      </c>
      <c r="I28" s="20">
        <f ca="1">INDIRECT(Auxiliar!AB24)</f>
        <v>3</v>
      </c>
      <c r="J28" s="20">
        <f ca="1">H28-I28</f>
        <v>-3</v>
      </c>
      <c r="K28" s="21">
        <f ca="1">(3*E28)+F28</f>
        <v>0</v>
      </c>
      <c r="L28" s="22">
        <f ca="1">IF(ISERR((K28/(D28*3))),0,((K28/(D28*3))))</f>
        <v>0</v>
      </c>
    </row>
    <row r="29" spans="1:12" ht="12" customHeight="1" x14ac:dyDescent="0.25">
      <c r="B29" s="15"/>
    </row>
    <row r="30" spans="1:12" ht="18" customHeight="1" x14ac:dyDescent="0.25">
      <c r="A30" s="16" t="s">
        <v>34</v>
      </c>
      <c r="B30" s="16" t="s">
        <v>25</v>
      </c>
      <c r="C30" s="17" t="s">
        <v>58</v>
      </c>
      <c r="D30" s="17" t="s">
        <v>13</v>
      </c>
      <c r="E30" s="17" t="s">
        <v>14</v>
      </c>
      <c r="F30" s="17" t="s">
        <v>4</v>
      </c>
      <c r="G30" s="17" t="s">
        <v>3</v>
      </c>
      <c r="H30" s="17" t="s">
        <v>15</v>
      </c>
      <c r="I30" s="17" t="s">
        <v>16</v>
      </c>
      <c r="J30" s="17" t="s">
        <v>17</v>
      </c>
      <c r="K30" s="17" t="s">
        <v>18</v>
      </c>
      <c r="L30" s="18" t="s">
        <v>19</v>
      </c>
    </row>
    <row r="31" spans="1:12" ht="18" customHeight="1" x14ac:dyDescent="0.25">
      <c r="A31" s="202" t="s">
        <v>23</v>
      </c>
      <c r="B31" s="19" t="s">
        <v>20</v>
      </c>
      <c r="C31" s="20" t="str">
        <f ca="1">INDIRECT(Auxiliar!W27)</f>
        <v>CRUZEIRO - PC</v>
      </c>
      <c r="D31" s="20">
        <f ca="1">E31+F31+G31</f>
        <v>2</v>
      </c>
      <c r="E31" s="20">
        <f ca="1">INDIRECT(Auxiliar!X27)</f>
        <v>1</v>
      </c>
      <c r="F31" s="20">
        <f ca="1">INDIRECT(Auxiliar!Y27)</f>
        <v>1</v>
      </c>
      <c r="G31" s="20">
        <f ca="1">INDIRECT(Auxiliar!Z27)</f>
        <v>0</v>
      </c>
      <c r="H31" s="20">
        <f ca="1">INDIRECT(Auxiliar!AA27)</f>
        <v>3</v>
      </c>
      <c r="I31" s="20">
        <f ca="1">INDIRECT(Auxiliar!AB27)</f>
        <v>0</v>
      </c>
      <c r="J31" s="20">
        <f ca="1">H31-I31</f>
        <v>3</v>
      </c>
      <c r="K31" s="21">
        <f ca="1">(3*E31)+F31</f>
        <v>4</v>
      </c>
      <c r="L31" s="22">
        <f ca="1">IF(ISERR((K31/(D31*3))),0,((K31/(D31*3))))</f>
        <v>0.66666666666666663</v>
      </c>
    </row>
    <row r="32" spans="1:12" ht="18" customHeight="1" x14ac:dyDescent="0.25">
      <c r="A32" s="202"/>
      <c r="B32" s="19" t="s">
        <v>21</v>
      </c>
      <c r="C32" s="20" t="str">
        <f ca="1">INDIRECT(Auxiliar!W28)</f>
        <v>PALMEIRAS - Alc</v>
      </c>
      <c r="D32" s="20">
        <f ca="1">E32+F32+G32</f>
        <v>2</v>
      </c>
      <c r="E32" s="20">
        <f ca="1">INDIRECT(Auxiliar!X28)</f>
        <v>1</v>
      </c>
      <c r="F32" s="20">
        <f ca="1">INDIRECT(Auxiliar!Y28)</f>
        <v>1</v>
      </c>
      <c r="G32" s="20">
        <f ca="1">INDIRECT(Auxiliar!Z28)</f>
        <v>0</v>
      </c>
      <c r="H32" s="20">
        <f ca="1">INDIRECT(Auxiliar!AA28)</f>
        <v>3</v>
      </c>
      <c r="I32" s="20">
        <f ca="1">INDIRECT(Auxiliar!AB28)</f>
        <v>1</v>
      </c>
      <c r="J32" s="20">
        <f ca="1">H32-I32</f>
        <v>2</v>
      </c>
      <c r="K32" s="21">
        <f ca="1">(3*E32)+F32</f>
        <v>4</v>
      </c>
      <c r="L32" s="22">
        <f ca="1">IF(ISERR((K32/(D32*3))),0,((K32/(D32*3))))</f>
        <v>0.66666666666666663</v>
      </c>
    </row>
    <row r="33" spans="1:12" ht="18" customHeight="1" x14ac:dyDescent="0.25">
      <c r="A33" s="202"/>
      <c r="B33" s="19" t="s">
        <v>22</v>
      </c>
      <c r="C33" s="20" t="str">
        <f ca="1">INDIRECT(Auxiliar!W29)</f>
        <v>OLIMPIA PAR - Ama</v>
      </c>
      <c r="D33" s="20">
        <f ca="1">E33+F33+G33</f>
        <v>2</v>
      </c>
      <c r="E33" s="20">
        <f ca="1">INDIRECT(Auxiliar!X29)</f>
        <v>0</v>
      </c>
      <c r="F33" s="20">
        <f ca="1">INDIRECT(Auxiliar!Y29)</f>
        <v>0</v>
      </c>
      <c r="G33" s="20">
        <f ca="1">INDIRECT(Auxiliar!Z29)</f>
        <v>2</v>
      </c>
      <c r="H33" s="20">
        <f ca="1">INDIRECT(Auxiliar!AA29)</f>
        <v>1</v>
      </c>
      <c r="I33" s="20">
        <f ca="1">INDIRECT(Auxiliar!AB29)</f>
        <v>6</v>
      </c>
      <c r="J33" s="20">
        <f ca="1">H33-I33</f>
        <v>-5</v>
      </c>
      <c r="K33" s="21">
        <f ca="1">(3*E33)+F33</f>
        <v>0</v>
      </c>
      <c r="L33" s="22">
        <f ca="1">IF(ISERR((K33/(D33*3))),0,((K33/(D33*3))))</f>
        <v>0</v>
      </c>
    </row>
    <row r="34" spans="1:12" ht="12" customHeight="1" x14ac:dyDescent="0.25">
      <c r="B34" s="15"/>
    </row>
    <row r="35" spans="1:12" ht="12" customHeight="1" x14ac:dyDescent="0.25">
      <c r="B35" s="15"/>
    </row>
    <row r="36" spans="1:12" x14ac:dyDescent="0.25">
      <c r="B36" s="23"/>
      <c r="C36" s="23"/>
      <c r="D36" s="23"/>
      <c r="E36" s="23"/>
      <c r="F36" s="23"/>
      <c r="G36" s="23"/>
      <c r="H36" s="23"/>
      <c r="I36" s="23"/>
      <c r="J36" s="23"/>
      <c r="K36" s="23"/>
    </row>
    <row r="37" spans="1:12" x14ac:dyDescent="0.25">
      <c r="B37" s="23"/>
      <c r="C37" s="23"/>
      <c r="D37" s="23"/>
      <c r="E37" s="23"/>
      <c r="F37" s="23"/>
      <c r="G37" s="23"/>
      <c r="H37" s="23"/>
      <c r="I37" s="23"/>
      <c r="J37" s="23"/>
      <c r="K37" s="23"/>
    </row>
    <row r="38" spans="1:12" x14ac:dyDescent="0.25">
      <c r="B38" s="23"/>
      <c r="C38" s="23"/>
      <c r="D38" s="23"/>
      <c r="E38" s="23"/>
      <c r="F38" s="23"/>
      <c r="G38" s="23"/>
      <c r="H38" s="23"/>
      <c r="I38" s="23"/>
      <c r="J38" s="23"/>
      <c r="K38" s="23"/>
    </row>
    <row r="39" spans="1:12" x14ac:dyDescent="0.25">
      <c r="B39" s="23"/>
      <c r="D39" s="23"/>
      <c r="E39" s="23"/>
      <c r="F39" s="23"/>
      <c r="G39" s="23"/>
      <c r="H39" s="23"/>
      <c r="I39" s="23"/>
      <c r="J39" s="23"/>
      <c r="K39" s="23"/>
    </row>
    <row r="40" spans="1:12" x14ac:dyDescent="0.25">
      <c r="B40" s="23"/>
      <c r="D40" s="23"/>
      <c r="E40" s="23"/>
      <c r="F40" s="23"/>
      <c r="G40" s="23"/>
      <c r="H40" s="23"/>
      <c r="I40" s="23"/>
      <c r="J40" s="23"/>
      <c r="K40" s="23"/>
    </row>
    <row r="41" spans="1:12" x14ac:dyDescent="0.25">
      <c r="B41" s="23"/>
      <c r="C41" s="23"/>
      <c r="D41" s="23"/>
      <c r="E41" s="23"/>
      <c r="F41" s="23"/>
      <c r="G41" s="23"/>
      <c r="H41" s="23"/>
      <c r="I41" s="23"/>
      <c r="J41" s="23"/>
      <c r="K41" s="23"/>
    </row>
    <row r="42" spans="1:12" x14ac:dyDescent="0.25">
      <c r="C42" s="23"/>
    </row>
    <row r="43" spans="1:12" x14ac:dyDescent="0.25">
      <c r="C43" s="23"/>
    </row>
  </sheetData>
  <mergeCells count="9">
    <mergeCell ref="A1:L1"/>
    <mergeCell ref="A2:L2"/>
    <mergeCell ref="A3:L3"/>
    <mergeCell ref="A26:A28"/>
    <mergeCell ref="A31:A33"/>
    <mergeCell ref="A6:A8"/>
    <mergeCell ref="A11:A13"/>
    <mergeCell ref="A16:A18"/>
    <mergeCell ref="A21:A23"/>
  </mergeCells>
  <phoneticPr fontId="2" type="noConversion"/>
  <printOptions horizontalCentered="1" verticalCentered="1"/>
  <pageMargins left="0.64" right="0.39370078740157483" top="0.39370078740157483" bottom="0.39370078740157483" header="0.39370078740157483" footer="0.51181102362204722"/>
  <pageSetup paperSize="9" scale="95" orientation="portrait" horizont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BA52"/>
  <sheetViews>
    <sheetView workbookViewId="0">
      <selection activeCell="L2" sqref="L2"/>
    </sheetView>
  </sheetViews>
  <sheetFormatPr defaultRowHeight="12" x14ac:dyDescent="0.2"/>
  <cols>
    <col min="1" max="1" width="16" style="66" bestFit="1" customWidth="1"/>
    <col min="2" max="2" width="4.7109375" style="66" customWidth="1"/>
    <col min="3" max="3" width="16" style="66" bestFit="1" customWidth="1"/>
    <col min="4" max="11" width="2.7109375" style="66" customWidth="1"/>
    <col min="12" max="12" width="20" style="69" bestFit="1" customWidth="1"/>
    <col min="13" max="17" width="3.7109375" style="66" customWidth="1"/>
    <col min="18" max="18" width="12" style="66" bestFit="1" customWidth="1"/>
    <col min="19" max="21" width="3.7109375" style="66" customWidth="1"/>
    <col min="22" max="22" width="5.7109375" style="69" hidden="1" customWidth="1"/>
    <col min="23" max="23" width="13.28515625" style="69" hidden="1" customWidth="1"/>
    <col min="24" max="26" width="13.5703125" style="69" hidden="1" customWidth="1"/>
    <col min="27" max="27" width="13.42578125" style="69" hidden="1" customWidth="1"/>
    <col min="28" max="28" width="13.5703125" style="69" hidden="1" customWidth="1"/>
    <col min="29" max="29" width="11.5703125" style="66" bestFit="1" customWidth="1"/>
    <col min="30" max="33" width="5.7109375" style="66" customWidth="1"/>
    <col min="34" max="34" width="5.7109375" style="69" customWidth="1"/>
    <col min="35" max="36" width="5.7109375" style="66" customWidth="1"/>
    <col min="37" max="49" width="9.140625" style="69"/>
    <col min="50" max="50" width="24" style="69" bestFit="1" customWidth="1"/>
    <col min="51" max="53" width="8.42578125" style="69" bestFit="1" customWidth="1"/>
    <col min="54" max="16384" width="9.140625" style="69"/>
  </cols>
  <sheetData>
    <row r="1" spans="1:53" x14ac:dyDescent="0.2">
      <c r="A1" s="89" t="str">
        <f ca="1">'Tabela da Segunda Fase'!M8</f>
        <v>BOTAFOGO - JoR</v>
      </c>
      <c r="B1" s="89">
        <f>IF('Tabela da Segunda Fase'!N8&lt;'Tabela da Segunda Fase'!P8,0,IF('Tabela da Segunda Fase'!N8='Tabela da Segunda Fase'!P8,1,IF('Tabela da Segunda Fase'!N8&gt;'Tabela da Segunda Fase'!P8,2)))</f>
        <v>1</v>
      </c>
      <c r="C1" s="89" t="str">
        <f ca="1">'Tabela da Segunda Fase'!Q8</f>
        <v>BOLIVAR BOL - AnB</v>
      </c>
      <c r="D1" s="66">
        <f>IF('Tabela da Segunda Fase'!N8&gt;'Tabela da Segunda Fase'!P8,0,IF('Tabela da Segunda Fase'!N8='Tabela da Segunda Fase'!P8,1,IF('Tabela da Segunda Fase'!N8&lt;'Tabela da Segunda Fase'!P8,2)))</f>
        <v>1</v>
      </c>
      <c r="E1" s="66">
        <f>IF(ISNUMBER('Tabela da Segunda Fase'!N8),1,0)</f>
        <v>1</v>
      </c>
      <c r="F1" s="66">
        <f>IF(B1*E1=2,1,0)</f>
        <v>0</v>
      </c>
      <c r="G1" s="66">
        <f>IF(B1*E1=1,1,0)</f>
        <v>1</v>
      </c>
      <c r="H1" s="66">
        <f>IF(B1=0,IF(E1=1,1,0),0)</f>
        <v>0</v>
      </c>
      <c r="I1" s="66">
        <f>IF(E1*D1=2,1,0)</f>
        <v>0</v>
      </c>
      <c r="J1" s="66">
        <f>IF(E1*D1=1,1,0)</f>
        <v>1</v>
      </c>
      <c r="K1" s="66">
        <f>IF(D1=0,IF(E1=1,1,0),0)</f>
        <v>0</v>
      </c>
      <c r="L1" s="67" t="s">
        <v>54</v>
      </c>
      <c r="M1" s="68" t="s">
        <v>14</v>
      </c>
      <c r="N1" s="68" t="s">
        <v>4</v>
      </c>
      <c r="O1" s="68" t="s">
        <v>3</v>
      </c>
      <c r="P1" s="68" t="s">
        <v>26</v>
      </c>
      <c r="Q1" s="68" t="s">
        <v>16</v>
      </c>
      <c r="W1" s="66" t="s">
        <v>27</v>
      </c>
      <c r="X1" s="66" t="s">
        <v>7</v>
      </c>
      <c r="Y1" s="66" t="s">
        <v>28</v>
      </c>
      <c r="Z1" s="66" t="s">
        <v>29</v>
      </c>
      <c r="AA1" s="66" t="s">
        <v>30</v>
      </c>
      <c r="AB1" s="66" t="s">
        <v>31</v>
      </c>
      <c r="AC1" s="81"/>
      <c r="AD1" s="81"/>
      <c r="AE1" s="81"/>
      <c r="AF1" s="81"/>
      <c r="AG1" s="81"/>
      <c r="AI1" s="81"/>
      <c r="AJ1" s="81"/>
      <c r="AX1" s="82" t="s">
        <v>50</v>
      </c>
    </row>
    <row r="2" spans="1:53" x14ac:dyDescent="0.2">
      <c r="A2" s="89" t="str">
        <f ca="1">'Tabela da Segunda Fase'!M9</f>
        <v>THE STRONGEST BOL - Jun</v>
      </c>
      <c r="B2" s="89">
        <f>IF('Tabela da Segunda Fase'!N9&lt;'Tabela da Segunda Fase'!P9,0,IF('Tabela da Segunda Fase'!N9='Tabela da Segunda Fase'!P9,1,IF('Tabela da Segunda Fase'!N9&gt;'Tabela da Segunda Fase'!P9,2)))</f>
        <v>0</v>
      </c>
      <c r="C2" s="89" t="str">
        <f ca="1">'Tabela da Segunda Fase'!Q9</f>
        <v>FLAMENGO - Vas</v>
      </c>
      <c r="D2" s="66">
        <f>IF('Tabela da Segunda Fase'!N9&gt;'Tabela da Segunda Fase'!P9,0,IF('Tabela da Segunda Fase'!N9='Tabela da Segunda Fase'!P9,1,IF('Tabela da Segunda Fase'!N9&lt;'Tabela da Segunda Fase'!P9,2)))</f>
        <v>2</v>
      </c>
      <c r="E2" s="66">
        <f>IF(ISNUMBER('Tabela da Segunda Fase'!N9),1,0)</f>
        <v>1</v>
      </c>
      <c r="F2" s="66">
        <f t="shared" ref="F2:F18" si="0">IF(B2*E2=2,1,0)</f>
        <v>0</v>
      </c>
      <c r="G2" s="66">
        <f t="shared" ref="G2:G18" si="1">IF(B2*E2=1,1,0)</f>
        <v>0</v>
      </c>
      <c r="H2" s="66">
        <f t="shared" ref="H2:H18" si="2">IF(B2=0,IF(E2=1,1,0),0)</f>
        <v>1</v>
      </c>
      <c r="I2" s="66">
        <f t="shared" ref="I2:I18" si="3">IF(E2*D2=2,1,0)</f>
        <v>1</v>
      </c>
      <c r="J2" s="66">
        <f t="shared" ref="J2:J18" si="4">IF(E2*D2=1,1,0)</f>
        <v>0</v>
      </c>
      <c r="K2" s="66">
        <f t="shared" ref="K2:K18" si="5">IF(D2=0,IF(E2=1,1,0),0)</f>
        <v>0</v>
      </c>
      <c r="L2" s="83" t="str">
        <f ca="1">'Classif Prim Fase'!C6</f>
        <v>BOLIVAR BOL - AnB</v>
      </c>
      <c r="M2" s="66">
        <f ca="1">SUMIF($A$1:$A$18,L2,$F$1:$F$18)+SUMIF($C$1:$C$18,L2,$I$1:$I$18)</f>
        <v>0</v>
      </c>
      <c r="N2" s="66">
        <f ca="1">SUMIF($A$1:$A$18,L2,$G$1:$G$18)+SUMIF($C$1:$C$18,L2,$J$1:$J$18)</f>
        <v>1</v>
      </c>
      <c r="O2" s="66">
        <f ca="1">SUMIF($A$1:$A$18,L2,$H$1:$H$18)+SUMIF($C$1:$C$18,L2,$K$1:$K$18)</f>
        <v>1</v>
      </c>
      <c r="P2" s="66">
        <f ca="1">SUMIF('Tabela da Segunda Fase'!$M$8:$M$25,L2,'Tabela da Segunda Fase'!$N$8:$N$25)+SUMIF('Tabela da Segunda Fase'!$Q$8:$Q$25,L2,'Tabela da Segunda Fase'!$P$8:$P$25)</f>
        <v>1</v>
      </c>
      <c r="Q2" s="66">
        <f ca="1">SUMIF('Tabela da Segunda Fase'!$M$8:$M$25,L2,'Tabela da Segunda Fase'!$P$8:$P$25)+SUMIF('Tabela da Segunda Fase'!$Q$8:$Q$25,L2,'Tabela da Segunda Fase'!$N$8:$N$25)</f>
        <v>4</v>
      </c>
      <c r="R2" s="66">
        <f ca="1">(1000000*((3*M2)+N2))+(10000*M2)+(100*(P2-Q2))+P2+(0.001*(30-T2))</f>
        <v>999701.02899999998</v>
      </c>
      <c r="S2" s="66">
        <f ca="1">RANK(R2,$R$2:$R$4)</f>
        <v>3</v>
      </c>
      <c r="T2" s="66">
        <v>1</v>
      </c>
      <c r="U2" s="66">
        <f ca="1">IF($S$2=T2,2,0)+IF($S$3=T2,3,0)+IF($S$4=T2,4,0)</f>
        <v>4</v>
      </c>
      <c r="W2" s="71" t="str">
        <f t="shared" ref="W2:AB4" ca="1" si="6">CONCATENATE("'Auxiliar (2)'!",W$1,$U2)</f>
        <v>'Auxiliar (2)'!L4</v>
      </c>
      <c r="X2" s="71" t="str">
        <f t="shared" ca="1" si="6"/>
        <v>'Auxiliar (2)'!M4</v>
      </c>
      <c r="Y2" s="71" t="str">
        <f t="shared" ca="1" si="6"/>
        <v>'Auxiliar (2)'!N4</v>
      </c>
      <c r="Z2" s="71" t="str">
        <f t="shared" ca="1" si="6"/>
        <v>'Auxiliar (2)'!O4</v>
      </c>
      <c r="AA2" s="71" t="str">
        <f t="shared" ca="1" si="6"/>
        <v>'Auxiliar (2)'!P4</v>
      </c>
      <c r="AB2" s="71" t="str">
        <f t="shared" ca="1" si="6"/>
        <v>'Auxiliar (2)'!Q4</v>
      </c>
      <c r="AC2" s="81" t="s">
        <v>110</v>
      </c>
      <c r="AD2" s="84" t="s">
        <v>59</v>
      </c>
      <c r="AE2" s="81" t="s">
        <v>60</v>
      </c>
      <c r="AF2" s="81" t="s">
        <v>61</v>
      </c>
      <c r="AG2" s="81" t="s">
        <v>62</v>
      </c>
      <c r="AI2" s="81" t="s">
        <v>63</v>
      </c>
      <c r="AJ2" s="81" t="s">
        <v>64</v>
      </c>
      <c r="AX2" s="81" t="s">
        <v>32</v>
      </c>
      <c r="AY2" s="81" t="s">
        <v>33</v>
      </c>
      <c r="AZ2" s="81" t="s">
        <v>13</v>
      </c>
      <c r="BA2" s="81" t="s">
        <v>49</v>
      </c>
    </row>
    <row r="3" spans="1:53" x14ac:dyDescent="0.2">
      <c r="A3" s="89" t="str">
        <f ca="1">'Tabela da Segunda Fase'!M10</f>
        <v>ATLÉTICO MG - RoB</v>
      </c>
      <c r="B3" s="89">
        <f>IF('Tabela da Segunda Fase'!N10&lt;'Tabela da Segunda Fase'!P10,0,IF('Tabela da Segunda Fase'!N10='Tabela da Segunda Fase'!P10,1,IF('Tabela da Segunda Fase'!N10&gt;'Tabela da Segunda Fase'!P10,2)))</f>
        <v>0</v>
      </c>
      <c r="C3" s="89" t="str">
        <f ca="1">'Tabela da Segunda Fase'!Q10</f>
        <v>NACIONAL URU - Ton</v>
      </c>
      <c r="D3" s="66">
        <f>IF('Tabela da Segunda Fase'!N10&gt;'Tabela da Segunda Fase'!P10,0,IF('Tabela da Segunda Fase'!N10='Tabela da Segunda Fase'!P10,1,IF('Tabela da Segunda Fase'!N10&lt;'Tabela da Segunda Fase'!P10,2)))</f>
        <v>2</v>
      </c>
      <c r="E3" s="66">
        <f>IF(ISNUMBER('Tabela da Segunda Fase'!N10),1,0)</f>
        <v>1</v>
      </c>
      <c r="F3" s="66">
        <f t="shared" si="0"/>
        <v>0</v>
      </c>
      <c r="G3" s="66">
        <f t="shared" si="1"/>
        <v>0</v>
      </c>
      <c r="H3" s="66">
        <f t="shared" si="2"/>
        <v>1</v>
      </c>
      <c r="I3" s="66">
        <f t="shared" si="3"/>
        <v>1</v>
      </c>
      <c r="J3" s="66">
        <f t="shared" si="4"/>
        <v>0</v>
      </c>
      <c r="K3" s="66">
        <f t="shared" si="5"/>
        <v>0</v>
      </c>
      <c r="L3" s="110" t="str">
        <f ca="1">'Classif Prim Fase'!C32</f>
        <v>PALMEIRAS - Alc</v>
      </c>
      <c r="M3" s="66">
        <f t="shared" ref="M3:M24" ca="1" si="7">SUMIF($A$1:$A$18,L3,$F$1:$F$18)+SUMIF($C$1:$C$18,L3,$I$1:$I$18)</f>
        <v>1</v>
      </c>
      <c r="N3" s="66">
        <f ca="1">SUMIF($A$1:$A$18,L3,$G$1:$G$18)+SUMIF($C$1:$C$18,L3,$J$1:$J$18)</f>
        <v>0</v>
      </c>
      <c r="O3" s="66">
        <f t="shared" ref="O3:O24" ca="1" si="8">SUMIF($A$1:$A$18,L3,$H$1:$H$18)+SUMIF($C$1:$C$18,L3,$K$1:$K$18)</f>
        <v>1</v>
      </c>
      <c r="P3" s="66">
        <f ca="1">SUMIF('Tabela da Segunda Fase'!$M$8:$M$25,L3,'Tabela da Segunda Fase'!$N$8:$N$25)+SUMIF('Tabela da Segunda Fase'!$Q$8:$Q$25,L3,'Tabela da Segunda Fase'!$P$8:$P$25)</f>
        <v>3</v>
      </c>
      <c r="Q3" s="66">
        <f ca="1">SUMIF('Tabela da Segunda Fase'!$M$8:$M$25,L3,'Tabela da Segunda Fase'!$P$8:$P$25)+SUMIF('Tabela da Segunda Fase'!$Q$8:$Q$25,L3,'Tabela da Segunda Fase'!$N$8:$N$25)</f>
        <v>2</v>
      </c>
      <c r="R3" s="66">
        <f ca="1">(1000000*((3*M3)+N3))+(10000*M3)+(100*(P3-Q3))+P3+(0.001*(30-T3))</f>
        <v>3010103.0279999999</v>
      </c>
      <c r="S3" s="66">
        <f ca="1">RANK(R3,$R$2:$R$4)</f>
        <v>2</v>
      </c>
      <c r="T3" s="66">
        <v>2</v>
      </c>
      <c r="U3" s="66">
        <f ca="1">IF($S$2=T3,2,0)+IF($S$3=T3,3,0)+IF($S$4=T3,4,0)</f>
        <v>3</v>
      </c>
      <c r="W3" s="71" t="str">
        <f t="shared" ca="1" si="6"/>
        <v>'Auxiliar (2)'!L3</v>
      </c>
      <c r="X3" s="71" t="str">
        <f t="shared" ca="1" si="6"/>
        <v>'Auxiliar (2)'!M3</v>
      </c>
      <c r="Y3" s="71" t="str">
        <f t="shared" ca="1" si="6"/>
        <v>'Auxiliar (2)'!N3</v>
      </c>
      <c r="Z3" s="71" t="str">
        <f t="shared" ca="1" si="6"/>
        <v>'Auxiliar (2)'!O3</v>
      </c>
      <c r="AA3" s="71" t="str">
        <f t="shared" ca="1" si="6"/>
        <v>'Auxiliar (2)'!P3</v>
      </c>
      <c r="AB3" s="71" t="str">
        <f t="shared" ca="1" si="6"/>
        <v>'Auxiliar (2)'!Q3</v>
      </c>
      <c r="AD3" s="84" t="s">
        <v>74</v>
      </c>
      <c r="AE3" s="81" t="s">
        <v>73</v>
      </c>
      <c r="AF3" s="81" t="s">
        <v>67</v>
      </c>
      <c r="AG3" s="81" t="s">
        <v>68</v>
      </c>
      <c r="AI3" s="81" t="s">
        <v>69</v>
      </c>
      <c r="AJ3" s="81" t="s">
        <v>70</v>
      </c>
      <c r="AX3" s="81" t="s">
        <v>37</v>
      </c>
      <c r="AY3" s="81" t="s">
        <v>40</v>
      </c>
      <c r="AZ3" s="81" t="s">
        <v>42</v>
      </c>
      <c r="BA3" s="81" t="s">
        <v>43</v>
      </c>
    </row>
    <row r="4" spans="1:53" x14ac:dyDescent="0.2">
      <c r="A4" s="89" t="str">
        <f ca="1">'Tabela da Segunda Fase'!M11</f>
        <v>FLUMINENSE - Sim</v>
      </c>
      <c r="B4" s="89">
        <f>IF('Tabela da Segunda Fase'!N11&lt;'Tabela da Segunda Fase'!P11,0,IF('Tabela da Segunda Fase'!N11='Tabela da Segunda Fase'!P11,1,IF('Tabela da Segunda Fase'!N11&gt;'Tabela da Segunda Fase'!P11,2)))</f>
        <v>0</v>
      </c>
      <c r="C4" s="89" t="str">
        <f ca="1">'Tabela da Segunda Fase'!Q11</f>
        <v>GRÊMIO - MaF</v>
      </c>
      <c r="D4" s="66">
        <f>IF('Tabela da Segunda Fase'!N11&gt;'Tabela da Segunda Fase'!P11,0,IF('Tabela da Segunda Fase'!N11='Tabela da Segunda Fase'!P11,1,IF('Tabela da Segunda Fase'!N11&lt;'Tabela da Segunda Fase'!P11,2)))</f>
        <v>2</v>
      </c>
      <c r="E4" s="66">
        <f>IF(ISNUMBER('Tabela da Segunda Fase'!N11),1,0)</f>
        <v>1</v>
      </c>
      <c r="F4" s="66">
        <f t="shared" si="0"/>
        <v>0</v>
      </c>
      <c r="G4" s="66">
        <f t="shared" si="1"/>
        <v>0</v>
      </c>
      <c r="H4" s="66">
        <f t="shared" si="2"/>
        <v>1</v>
      </c>
      <c r="I4" s="66">
        <f t="shared" si="3"/>
        <v>1</v>
      </c>
      <c r="J4" s="66">
        <f t="shared" si="4"/>
        <v>0</v>
      </c>
      <c r="K4" s="66">
        <f t="shared" si="5"/>
        <v>0</v>
      </c>
      <c r="L4" s="110" t="str">
        <f ca="1">'Classif Prim Fase'!C17</f>
        <v>BOTAFOGO - JoR</v>
      </c>
      <c r="M4" s="66">
        <f t="shared" ca="1" si="7"/>
        <v>1</v>
      </c>
      <c r="N4" s="66">
        <f ca="1">SUMIF($A$1:$A$18,L4,$G$1:$G$18)+SUMIF($C$1:$C$18,L4,$J$1:$J$18)</f>
        <v>1</v>
      </c>
      <c r="O4" s="66">
        <f t="shared" ca="1" si="8"/>
        <v>0</v>
      </c>
      <c r="P4" s="66">
        <f ca="1">SUMIF('Tabela da Segunda Fase'!$M$8:$M$25,L4,'Tabela da Segunda Fase'!$N$8:$N$25)+SUMIF('Tabela da Segunda Fase'!$Q$8:$Q$25,L4,'Tabela da Segunda Fase'!$P$8:$P$25)</f>
        <v>3</v>
      </c>
      <c r="Q4" s="66">
        <f ca="1">SUMIF('Tabela da Segunda Fase'!$M$8:$M$25,L4,'Tabela da Segunda Fase'!$P$8:$P$25)+SUMIF('Tabela da Segunda Fase'!$Q$8:$Q$25,L4,'Tabela da Segunda Fase'!$N$8:$N$25)</f>
        <v>1</v>
      </c>
      <c r="R4" s="66">
        <f ca="1">(1000000*((3*M4)+N4))+(10000*M4)+(100*(P4-Q4))+P4+(0.001*(30-T4))</f>
        <v>4010203.0269999998</v>
      </c>
      <c r="S4" s="66">
        <f ca="1">RANK(R4,$R$2:$R$4)</f>
        <v>1</v>
      </c>
      <c r="T4" s="66">
        <v>3</v>
      </c>
      <c r="U4" s="66">
        <f ca="1">IF($S$2=T4,2,0)+IF($S$3=T4,3,0)+IF($S$4=T4,4,0)</f>
        <v>2</v>
      </c>
      <c r="W4" s="71" t="str">
        <f t="shared" ca="1" si="6"/>
        <v>'Auxiliar (2)'!L2</v>
      </c>
      <c r="X4" s="71" t="str">
        <f t="shared" ca="1" si="6"/>
        <v>'Auxiliar (2)'!M2</v>
      </c>
      <c r="Y4" s="71" t="str">
        <f t="shared" ca="1" si="6"/>
        <v>'Auxiliar (2)'!N2</v>
      </c>
      <c r="Z4" s="71" t="str">
        <f t="shared" ca="1" si="6"/>
        <v>'Auxiliar (2)'!O2</v>
      </c>
      <c r="AA4" s="71" t="str">
        <f t="shared" ca="1" si="6"/>
        <v>'Auxiliar (2)'!P2</v>
      </c>
      <c r="AB4" s="71" t="str">
        <f t="shared" ca="1" si="6"/>
        <v>'Auxiliar (2)'!Q2</v>
      </c>
      <c r="AD4" s="84" t="s">
        <v>71</v>
      </c>
      <c r="AE4" s="81" t="s">
        <v>72</v>
      </c>
      <c r="AF4" s="81" t="s">
        <v>66</v>
      </c>
      <c r="AG4" s="81" t="s">
        <v>65</v>
      </c>
      <c r="AI4" s="81" t="s">
        <v>75</v>
      </c>
      <c r="AJ4" s="81" t="s">
        <v>76</v>
      </c>
      <c r="AX4" s="81" t="s">
        <v>39</v>
      </c>
      <c r="AY4" s="81" t="s">
        <v>45</v>
      </c>
      <c r="AZ4" s="81" t="s">
        <v>38</v>
      </c>
      <c r="BA4" s="81" t="s">
        <v>41</v>
      </c>
    </row>
    <row r="5" spans="1:53" x14ac:dyDescent="0.2">
      <c r="A5" s="89" t="str">
        <f ca="1">'Tabela da Segunda Fase'!M12</f>
        <v>RACING ARG - RoG</v>
      </c>
      <c r="B5" s="89">
        <f>IF('Tabela da Segunda Fase'!N12&lt;'Tabela da Segunda Fase'!P12,0,IF('Tabela da Segunda Fase'!N12='Tabela da Segunda Fase'!P12,1,IF('Tabela da Segunda Fase'!N12&gt;'Tabela da Segunda Fase'!P12,2)))</f>
        <v>1</v>
      </c>
      <c r="C5" s="89" t="str">
        <f ca="1">'Tabela da Segunda Fase'!Q12</f>
        <v>VASCO DA GAMA - Pim</v>
      </c>
      <c r="D5" s="66">
        <f>IF('Tabela da Segunda Fase'!N12&gt;'Tabela da Segunda Fase'!P12,0,IF('Tabela da Segunda Fase'!N12='Tabela da Segunda Fase'!P12,1,IF('Tabela da Segunda Fase'!N12&lt;'Tabela da Segunda Fase'!P12,2)))</f>
        <v>1</v>
      </c>
      <c r="E5" s="66">
        <f>IF(ISNUMBER('Tabela da Segunda Fase'!N12),1,0)</f>
        <v>1</v>
      </c>
      <c r="F5" s="66">
        <f t="shared" si="0"/>
        <v>0</v>
      </c>
      <c r="G5" s="66">
        <f t="shared" si="1"/>
        <v>1</v>
      </c>
      <c r="H5" s="66">
        <f t="shared" si="2"/>
        <v>0</v>
      </c>
      <c r="I5" s="66">
        <f t="shared" si="3"/>
        <v>0</v>
      </c>
      <c r="J5" s="66">
        <f t="shared" si="4"/>
        <v>1</v>
      </c>
      <c r="K5" s="66">
        <f t="shared" si="5"/>
        <v>0</v>
      </c>
      <c r="L5" s="66"/>
      <c r="AD5" s="31"/>
      <c r="AX5" s="81" t="s">
        <v>44</v>
      </c>
      <c r="AY5" s="81" t="s">
        <v>51</v>
      </c>
      <c r="AZ5" s="81" t="s">
        <v>52</v>
      </c>
      <c r="BA5" s="81" t="s">
        <v>53</v>
      </c>
    </row>
    <row r="6" spans="1:53" x14ac:dyDescent="0.2">
      <c r="A6" s="89" t="str">
        <f ca="1">'Tabela da Segunda Fase'!M13</f>
        <v>OLIMPIA PAR - Ama</v>
      </c>
      <c r="B6" s="89">
        <f>IF('Tabela da Segunda Fase'!N13&lt;'Tabela da Segunda Fase'!P13,0,IF('Tabela da Segunda Fase'!N13='Tabela da Segunda Fase'!P13,1,IF('Tabela da Segunda Fase'!N13&gt;'Tabela da Segunda Fase'!P13,2)))</f>
        <v>2</v>
      </c>
      <c r="C6" s="89" t="str">
        <f ca="1">'Tabela da Segunda Fase'!Q13</f>
        <v>COLO COLO CHI - Mal</v>
      </c>
      <c r="D6" s="66">
        <f>IF('Tabela da Segunda Fase'!N13&gt;'Tabela da Segunda Fase'!P13,0,IF('Tabela da Segunda Fase'!N13='Tabela da Segunda Fase'!P13,1,IF('Tabela da Segunda Fase'!N13&lt;'Tabela da Segunda Fase'!P13,2)))</f>
        <v>0</v>
      </c>
      <c r="E6" s="66">
        <f>IF(ISNUMBER('Tabela da Segunda Fase'!N13),1,0)</f>
        <v>1</v>
      </c>
      <c r="F6" s="66">
        <f t="shared" si="0"/>
        <v>1</v>
      </c>
      <c r="G6" s="66">
        <f t="shared" si="1"/>
        <v>0</v>
      </c>
      <c r="H6" s="66">
        <f t="shared" si="2"/>
        <v>0</v>
      </c>
      <c r="I6" s="66">
        <f t="shared" si="3"/>
        <v>0</v>
      </c>
      <c r="J6" s="66">
        <f t="shared" si="4"/>
        <v>0</v>
      </c>
      <c r="K6" s="66">
        <f t="shared" si="5"/>
        <v>1</v>
      </c>
      <c r="L6" s="83" t="str">
        <f ca="1">'Classif Prim Fase'!C11</f>
        <v>FLAMENGO - Vas</v>
      </c>
      <c r="M6" s="66">
        <f t="shared" ca="1" si="7"/>
        <v>2</v>
      </c>
      <c r="N6" s="66">
        <f ca="1">SUMIF($A$1:$A$18,L6,$G$1:$G$18)+SUMIF($C$1:$C$18,L6,$J$1:$J$18)</f>
        <v>0</v>
      </c>
      <c r="O6" s="66">
        <f t="shared" ca="1" si="8"/>
        <v>0</v>
      </c>
      <c r="P6" s="66">
        <f ca="1">SUMIF('Tabela da Segunda Fase'!$M$8:$M$25,L6,'Tabela da Segunda Fase'!$N$8:$N$25)+SUMIF('Tabela da Segunda Fase'!$Q$8:$Q$25,L6,'Tabela da Segunda Fase'!$P$8:$P$25)</f>
        <v>4</v>
      </c>
      <c r="Q6" s="66">
        <f ca="1">SUMIF('Tabela da Segunda Fase'!$M$8:$M$25,L6,'Tabela da Segunda Fase'!$P$8:$P$25)+SUMIF('Tabela da Segunda Fase'!$Q$8:$Q$25,L6,'Tabela da Segunda Fase'!$N$8:$N$25)</f>
        <v>0</v>
      </c>
      <c r="R6" s="66">
        <f ca="1">(1000000*((3*M6)+N6))+(10000*M6)+(100*(P6-Q6))+P6+(0.001*(30-T6))</f>
        <v>6020404.0290000001</v>
      </c>
      <c r="S6" s="66">
        <f ca="1">RANK(R6,$R$6:$R$8)</f>
        <v>1</v>
      </c>
      <c r="T6" s="66">
        <v>1</v>
      </c>
      <c r="U6" s="66">
        <f ca="1">IF($S$6=T6,6,0)+IF($S$7=T6,7,0)+IF($S$8=T6,8,0)</f>
        <v>6</v>
      </c>
      <c r="W6" s="71" t="str">
        <f t="shared" ref="W6:AB8" ca="1" si="9">CONCATENATE("'Auxiliar (2)'!",W$1,$U6)</f>
        <v>'Auxiliar (2)'!L6</v>
      </c>
      <c r="X6" s="71" t="str">
        <f t="shared" ca="1" si="9"/>
        <v>'Auxiliar (2)'!M6</v>
      </c>
      <c r="Y6" s="71" t="str">
        <f t="shared" ca="1" si="9"/>
        <v>'Auxiliar (2)'!N6</v>
      </c>
      <c r="Z6" s="71" t="str">
        <f t="shared" ca="1" si="9"/>
        <v>'Auxiliar (2)'!O6</v>
      </c>
      <c r="AA6" s="71" t="str">
        <f t="shared" ca="1" si="9"/>
        <v>'Auxiliar (2)'!P6</v>
      </c>
      <c r="AB6" s="71" t="str">
        <f t="shared" ca="1" si="9"/>
        <v>'Auxiliar (2)'!Q6</v>
      </c>
      <c r="AD6" s="84"/>
    </row>
    <row r="7" spans="1:53" x14ac:dyDescent="0.2">
      <c r="A7" s="89" t="str">
        <f ca="1">'Tabela da Segunda Fase'!M14</f>
        <v>PALMEIRAS - Alc</v>
      </c>
      <c r="B7" s="89">
        <f>IF('Tabela da Segunda Fase'!N14&lt;'Tabela da Segunda Fase'!P14,0,IF('Tabela da Segunda Fase'!N14='Tabela da Segunda Fase'!P14,1,IF('Tabela da Segunda Fase'!N14&gt;'Tabela da Segunda Fase'!P14,2)))</f>
        <v>0</v>
      </c>
      <c r="C7" s="89" t="str">
        <f ca="1">'Tabela da Segunda Fase'!Q14</f>
        <v>BOTAFOGO - JoR</v>
      </c>
      <c r="D7" s="66">
        <f>IF('Tabela da Segunda Fase'!N14&gt;'Tabela da Segunda Fase'!P14,0,IF('Tabela da Segunda Fase'!N14='Tabela da Segunda Fase'!P14,1,IF('Tabela da Segunda Fase'!N14&lt;'Tabela da Segunda Fase'!P14,2)))</f>
        <v>2</v>
      </c>
      <c r="E7" s="66">
        <f>IF(ISNUMBER('Tabela da Segunda Fase'!N14),1,0)</f>
        <v>1</v>
      </c>
      <c r="F7" s="66">
        <f t="shared" si="0"/>
        <v>0</v>
      </c>
      <c r="G7" s="66">
        <f t="shared" si="1"/>
        <v>0</v>
      </c>
      <c r="H7" s="66">
        <f t="shared" si="2"/>
        <v>1</v>
      </c>
      <c r="I7" s="66">
        <f t="shared" si="3"/>
        <v>1</v>
      </c>
      <c r="J7" s="66">
        <f t="shared" si="4"/>
        <v>0</v>
      </c>
      <c r="K7" s="66">
        <f t="shared" si="5"/>
        <v>0</v>
      </c>
      <c r="L7" s="83" t="str">
        <f ca="1">'Classif Prim Fase'!C27</f>
        <v>INDEPENDIENTE ARG - Mar</v>
      </c>
      <c r="M7" s="66">
        <f t="shared" ca="1" si="7"/>
        <v>0</v>
      </c>
      <c r="N7" s="66">
        <f ca="1">SUMIF($A$1:$A$18,L7,$G$1:$G$18)+SUMIF($C$1:$C$18,L7,$J$1:$J$18)</f>
        <v>0</v>
      </c>
      <c r="O7" s="66">
        <f t="shared" ca="1" si="8"/>
        <v>2</v>
      </c>
      <c r="P7" s="66">
        <f ca="1">SUMIF('Tabela da Segunda Fase'!$M$8:$M$25,L7,'Tabela da Segunda Fase'!$N$8:$N$25)+SUMIF('Tabela da Segunda Fase'!$Q$8:$Q$25,L7,'Tabela da Segunda Fase'!$P$8:$P$25)</f>
        <v>0</v>
      </c>
      <c r="Q7" s="66">
        <f ca="1">SUMIF('Tabela da Segunda Fase'!$M$8:$M$25,L7,'Tabela da Segunda Fase'!$P$8:$P$25)+SUMIF('Tabela da Segunda Fase'!$Q$8:$Q$25,L7,'Tabela da Segunda Fase'!$N$8:$N$25)</f>
        <v>5</v>
      </c>
      <c r="R7" s="66">
        <f ca="1">(1000000*((3*M7)+N7))+(10000*M7)+(100*(P7-Q7))+P7+(0.001*(30-T7))</f>
        <v>-499.97199999999998</v>
      </c>
      <c r="S7" s="66">
        <f ca="1">RANK(R7,$R$6:$R$8)</f>
        <v>3</v>
      </c>
      <c r="T7" s="66">
        <v>2</v>
      </c>
      <c r="U7" s="66">
        <f ca="1">IF($S$6=T7,6,0)+IF($S$7=T7,7,0)+IF($S$8=T7,8,0)</f>
        <v>8</v>
      </c>
      <c r="W7" s="71" t="str">
        <f t="shared" ca="1" si="9"/>
        <v>'Auxiliar (2)'!L8</v>
      </c>
      <c r="X7" s="71" t="str">
        <f t="shared" ca="1" si="9"/>
        <v>'Auxiliar (2)'!M8</v>
      </c>
      <c r="Y7" s="71" t="str">
        <f t="shared" ca="1" si="9"/>
        <v>'Auxiliar (2)'!N8</v>
      </c>
      <c r="Z7" s="71" t="str">
        <f t="shared" ca="1" si="9"/>
        <v>'Auxiliar (2)'!O8</v>
      </c>
      <c r="AA7" s="71" t="str">
        <f t="shared" ca="1" si="9"/>
        <v>'Auxiliar (2)'!P8</v>
      </c>
      <c r="AB7" s="71" t="str">
        <f t="shared" ca="1" si="9"/>
        <v>'Auxiliar (2)'!Q8</v>
      </c>
      <c r="AD7" s="84"/>
    </row>
    <row r="8" spans="1:53" x14ac:dyDescent="0.2">
      <c r="A8" s="89" t="str">
        <f ca="1">'Tabela da Segunda Fase'!M15</f>
        <v>INDEPENDIENTE ARG - Mar</v>
      </c>
      <c r="B8" s="89">
        <f>IF('Tabela da Segunda Fase'!N15&lt;'Tabela da Segunda Fase'!P15,0,IF('Tabela da Segunda Fase'!N15='Tabela da Segunda Fase'!P15,1,IF('Tabela da Segunda Fase'!N15&gt;'Tabela da Segunda Fase'!P15,2)))</f>
        <v>0</v>
      </c>
      <c r="C8" s="89" t="str">
        <f ca="1">'Tabela da Segunda Fase'!Q15</f>
        <v>THE STRONGEST BOL - Jun</v>
      </c>
      <c r="D8" s="66">
        <f>IF('Tabela da Segunda Fase'!N15&gt;'Tabela da Segunda Fase'!P15,0,IF('Tabela da Segunda Fase'!N15='Tabela da Segunda Fase'!P15,1,IF('Tabela da Segunda Fase'!N15&lt;'Tabela da Segunda Fase'!P15,2)))</f>
        <v>2</v>
      </c>
      <c r="E8" s="66">
        <f>IF(ISNUMBER('Tabela da Segunda Fase'!N15),1,0)</f>
        <v>1</v>
      </c>
      <c r="F8" s="66">
        <f t="shared" si="0"/>
        <v>0</v>
      </c>
      <c r="G8" s="66">
        <f t="shared" si="1"/>
        <v>0</v>
      </c>
      <c r="H8" s="66">
        <f t="shared" si="2"/>
        <v>1</v>
      </c>
      <c r="I8" s="66">
        <f t="shared" si="3"/>
        <v>1</v>
      </c>
      <c r="J8" s="66">
        <f t="shared" si="4"/>
        <v>0</v>
      </c>
      <c r="K8" s="66">
        <f t="shared" si="5"/>
        <v>0</v>
      </c>
      <c r="L8" s="83" t="str">
        <f ca="1">'Classif Prim Fase'!C22</f>
        <v>THE STRONGEST BOL - Jun</v>
      </c>
      <c r="M8" s="66">
        <f t="shared" ca="1" si="7"/>
        <v>1</v>
      </c>
      <c r="N8" s="66">
        <f ca="1">SUMIF($A$1:$A$18,L8,$G$1:$G$18)+SUMIF($C$1:$C$18,L8,$J$1:$J$18)</f>
        <v>0</v>
      </c>
      <c r="O8" s="66">
        <f t="shared" ca="1" si="8"/>
        <v>1</v>
      </c>
      <c r="P8" s="66">
        <f ca="1">SUMIF('Tabela da Segunda Fase'!$M$8:$M$25,L8,'Tabela da Segunda Fase'!$N$8:$N$25)+SUMIF('Tabela da Segunda Fase'!$Q$8:$Q$25,L8,'Tabela da Segunda Fase'!$P$8:$P$25)</f>
        <v>2</v>
      </c>
      <c r="Q8" s="66">
        <f ca="1">SUMIF('Tabela da Segunda Fase'!$M$8:$M$25,L8,'Tabela da Segunda Fase'!$P$8:$P$25)+SUMIF('Tabela da Segunda Fase'!$Q$8:$Q$25,L8,'Tabela da Segunda Fase'!$N$8:$N$25)</f>
        <v>1</v>
      </c>
      <c r="R8" s="66">
        <f ca="1">(1000000*((3*M8)+N8))+(10000*M8)+(100*(P8-Q8))+P8+(0.001*(30-T8))</f>
        <v>3010102.0269999998</v>
      </c>
      <c r="S8" s="66">
        <f ca="1">RANK(R8,$R$6:$R$8)</f>
        <v>2</v>
      </c>
      <c r="T8" s="66">
        <v>3</v>
      </c>
      <c r="U8" s="66">
        <f ca="1">IF($S$6=T8,6,0)+IF($S$7=T8,7,0)+IF($S$8=T8,8,0)</f>
        <v>7</v>
      </c>
      <c r="W8" s="71" t="str">
        <f t="shared" ca="1" si="9"/>
        <v>'Auxiliar (2)'!L7</v>
      </c>
      <c r="X8" s="71" t="str">
        <f t="shared" ca="1" si="9"/>
        <v>'Auxiliar (2)'!M7</v>
      </c>
      <c r="Y8" s="71" t="str">
        <f t="shared" ca="1" si="9"/>
        <v>'Auxiliar (2)'!N7</v>
      </c>
      <c r="Z8" s="71" t="str">
        <f t="shared" ca="1" si="9"/>
        <v>'Auxiliar (2)'!O7</v>
      </c>
      <c r="AA8" s="71" t="str">
        <f t="shared" ca="1" si="9"/>
        <v>'Auxiliar (2)'!P7</v>
      </c>
      <c r="AB8" s="71" t="str">
        <f t="shared" ca="1" si="9"/>
        <v>'Auxiliar (2)'!Q7</v>
      </c>
    </row>
    <row r="9" spans="1:53" x14ac:dyDescent="0.2">
      <c r="A9" s="89" t="str">
        <f ca="1">'Tabela da Segunda Fase'!M16</f>
        <v>CRUZEIRO - PC</v>
      </c>
      <c r="B9" s="89">
        <f>IF('Tabela da Segunda Fase'!N16&lt;'Tabela da Segunda Fase'!P16,0,IF('Tabela da Segunda Fase'!N16='Tabela da Segunda Fase'!P16,1,IF('Tabela da Segunda Fase'!N16&gt;'Tabela da Segunda Fase'!P16,2)))</f>
        <v>2</v>
      </c>
      <c r="C9" s="89" t="str">
        <f ca="1">'Tabela da Segunda Fase'!Q16</f>
        <v>ATLÉTICO MG - RoB</v>
      </c>
      <c r="D9" s="66">
        <f>IF('Tabela da Segunda Fase'!N16&gt;'Tabela da Segunda Fase'!P16,0,IF('Tabela da Segunda Fase'!N16='Tabela da Segunda Fase'!P16,1,IF('Tabela da Segunda Fase'!N16&lt;'Tabela da Segunda Fase'!P16,2)))</f>
        <v>0</v>
      </c>
      <c r="E9" s="66">
        <f>IF(ISNUMBER('Tabela da Segunda Fase'!N16),1,0)</f>
        <v>1</v>
      </c>
      <c r="F9" s="66">
        <f t="shared" si="0"/>
        <v>1</v>
      </c>
      <c r="G9" s="66">
        <f t="shared" si="1"/>
        <v>0</v>
      </c>
      <c r="H9" s="66">
        <f t="shared" si="2"/>
        <v>0</v>
      </c>
      <c r="I9" s="66">
        <f t="shared" si="3"/>
        <v>0</v>
      </c>
      <c r="J9" s="66">
        <f t="shared" si="4"/>
        <v>0</v>
      </c>
      <c r="K9" s="66">
        <f t="shared" si="5"/>
        <v>1</v>
      </c>
      <c r="L9" s="66"/>
      <c r="AF9" s="81"/>
    </row>
    <row r="10" spans="1:53" x14ac:dyDescent="0.2">
      <c r="A10" s="89" t="str">
        <f ca="1">'Tabela da Segunda Fase'!M17</f>
        <v>INTERNACIONAL - MaS</v>
      </c>
      <c r="B10" s="89">
        <f>IF('Tabela da Segunda Fase'!N17&lt;'Tabela da Segunda Fase'!P17,0,IF('Tabela da Segunda Fase'!N17='Tabela da Segunda Fase'!P17,1,IF('Tabela da Segunda Fase'!N17&gt;'Tabela da Segunda Fase'!P17,2)))</f>
        <v>2</v>
      </c>
      <c r="C10" s="89" t="str">
        <f ca="1">'Tabela da Segunda Fase'!Q17</f>
        <v>FLUMINENSE - Sim</v>
      </c>
      <c r="D10" s="66">
        <f>IF('Tabela da Segunda Fase'!N17&gt;'Tabela da Segunda Fase'!P17,0,IF('Tabela da Segunda Fase'!N17='Tabela da Segunda Fase'!P17,1,IF('Tabela da Segunda Fase'!N17&lt;'Tabela da Segunda Fase'!P17,2)))</f>
        <v>0</v>
      </c>
      <c r="E10" s="66">
        <f>IF(ISNUMBER('Tabela da Segunda Fase'!N17),1,0)</f>
        <v>1</v>
      </c>
      <c r="F10" s="66">
        <f t="shared" si="0"/>
        <v>1</v>
      </c>
      <c r="G10" s="66">
        <f t="shared" si="1"/>
        <v>0</v>
      </c>
      <c r="H10" s="66">
        <f t="shared" si="2"/>
        <v>0</v>
      </c>
      <c r="I10" s="66">
        <f t="shared" si="3"/>
        <v>0</v>
      </c>
      <c r="J10" s="66">
        <f t="shared" si="4"/>
        <v>0</v>
      </c>
      <c r="K10" s="66">
        <f t="shared" si="5"/>
        <v>1</v>
      </c>
      <c r="L10" s="83" t="str">
        <f ca="1">'Classif Prim Fase'!C16</f>
        <v>NACIONAL URU - Ton</v>
      </c>
      <c r="M10" s="66">
        <f t="shared" ca="1" si="7"/>
        <v>2</v>
      </c>
      <c r="N10" s="66">
        <f ca="1">SUMIF($A$1:$A$18,L10,$G$1:$G$18)+SUMIF($C$1:$C$18,L10,$J$1:$J$18)</f>
        <v>0</v>
      </c>
      <c r="O10" s="66">
        <f t="shared" ca="1" si="8"/>
        <v>0</v>
      </c>
      <c r="P10" s="66">
        <f ca="1">SUMIF('Tabela da Segunda Fase'!$M$8:$M$25,L10,'Tabela da Segunda Fase'!$N$8:$N$25)+SUMIF('Tabela da Segunda Fase'!$Q$8:$Q$25,L10,'Tabela da Segunda Fase'!$P$8:$P$25)</f>
        <v>7</v>
      </c>
      <c r="Q10" s="66">
        <f ca="1">SUMIF('Tabela da Segunda Fase'!$M$8:$M$25,L10,'Tabela da Segunda Fase'!$P$8:$P$25)+SUMIF('Tabela da Segunda Fase'!$Q$8:$Q$25,L10,'Tabela da Segunda Fase'!$N$8:$N$25)</f>
        <v>0</v>
      </c>
      <c r="R10" s="66">
        <f ca="1">(1000000*((3*M10)+N10))+(10000*M10)+(100*(P10-Q10))+P10+(0.001*(30-T10))</f>
        <v>6020707.0290000001</v>
      </c>
      <c r="S10" s="66">
        <f ca="1">RANK(R10,$R$10:$R$13)</f>
        <v>1</v>
      </c>
      <c r="T10" s="66">
        <v>1</v>
      </c>
      <c r="U10" s="66">
        <f ca="1">IF($S$10=T10,10,0)+IF($S$11=T10,11,0)+IF($S$12=T10,12,0)</f>
        <v>10</v>
      </c>
      <c r="W10" s="71" t="str">
        <f t="shared" ref="W10:AB24" ca="1" si="10">CONCATENATE("'Auxiliar (2)'!",W$1,$U10)</f>
        <v>'Auxiliar (2)'!L10</v>
      </c>
      <c r="X10" s="71" t="str">
        <f t="shared" ca="1" si="10"/>
        <v>'Auxiliar (2)'!M10</v>
      </c>
      <c r="Y10" s="71" t="str">
        <f t="shared" ca="1" si="10"/>
        <v>'Auxiliar (2)'!N10</v>
      </c>
      <c r="Z10" s="71" t="str">
        <f t="shared" ca="1" si="10"/>
        <v>'Auxiliar (2)'!O10</v>
      </c>
      <c r="AA10" s="71" t="str">
        <f t="shared" ca="1" si="10"/>
        <v>'Auxiliar (2)'!P10</v>
      </c>
      <c r="AB10" s="71" t="str">
        <f t="shared" ca="1" si="10"/>
        <v>'Auxiliar (2)'!Q10</v>
      </c>
      <c r="AC10" s="81"/>
      <c r="AD10" s="84"/>
      <c r="AE10" s="81"/>
    </row>
    <row r="11" spans="1:53" x14ac:dyDescent="0.2">
      <c r="A11" s="89" t="str">
        <f ca="1">'Tabela da Segunda Fase'!M18</f>
        <v>BOCA JUNIORS ARG - Aéc</v>
      </c>
      <c r="B11" s="89">
        <f>IF('Tabela da Segunda Fase'!N18&lt;'Tabela da Segunda Fase'!P18,0,IF('Tabela da Segunda Fase'!N18='Tabela da Segunda Fase'!P18,1,IF('Tabela da Segunda Fase'!N18&gt;'Tabela da Segunda Fase'!P18,2)))</f>
        <v>1</v>
      </c>
      <c r="C11" s="89" t="str">
        <f ca="1">'Tabela da Segunda Fase'!Q18</f>
        <v>RACING ARG - RoG</v>
      </c>
      <c r="D11" s="66">
        <f>IF('Tabela da Segunda Fase'!N18&gt;'Tabela da Segunda Fase'!P18,0,IF('Tabela da Segunda Fase'!N18='Tabela da Segunda Fase'!P18,1,IF('Tabela da Segunda Fase'!N18&lt;'Tabela da Segunda Fase'!P18,2)))</f>
        <v>1</v>
      </c>
      <c r="E11" s="66">
        <f>IF(ISNUMBER('Tabela da Segunda Fase'!N18),1,0)</f>
        <v>1</v>
      </c>
      <c r="F11" s="66">
        <f t="shared" si="0"/>
        <v>0</v>
      </c>
      <c r="G11" s="66">
        <f t="shared" si="1"/>
        <v>1</v>
      </c>
      <c r="H11" s="66">
        <f t="shared" si="2"/>
        <v>0</v>
      </c>
      <c r="I11" s="66">
        <f t="shared" si="3"/>
        <v>0</v>
      </c>
      <c r="J11" s="66">
        <f t="shared" si="4"/>
        <v>1</v>
      </c>
      <c r="K11" s="66">
        <f t="shared" si="5"/>
        <v>0</v>
      </c>
      <c r="L11" s="83" t="str">
        <f ca="1">'Classif Prim Fase'!C31</f>
        <v>CRUZEIRO - PC</v>
      </c>
      <c r="M11" s="66">
        <f t="shared" ca="1" si="7"/>
        <v>1</v>
      </c>
      <c r="N11" s="66">
        <f ca="1">SUMIF($A$1:$A$18,L11,$G$1:$G$18)+SUMIF($C$1:$C$18,L11,$J$1:$J$18)</f>
        <v>0</v>
      </c>
      <c r="O11" s="66">
        <f t="shared" ca="1" si="8"/>
        <v>1</v>
      </c>
      <c r="P11" s="66">
        <f ca="1">SUMIF('Tabela da Segunda Fase'!$M$8:$M$25,L11,'Tabela da Segunda Fase'!$N$8:$N$25)+SUMIF('Tabela da Segunda Fase'!$Q$8:$Q$25,L11,'Tabela da Segunda Fase'!$P$8:$P$25)</f>
        <v>3</v>
      </c>
      <c r="Q11" s="66">
        <f ca="1">SUMIF('Tabela da Segunda Fase'!$M$8:$M$25,L11,'Tabela da Segunda Fase'!$P$8:$P$25)+SUMIF('Tabela da Segunda Fase'!$Q$8:$Q$25,L11,'Tabela da Segunda Fase'!$N$8:$N$25)</f>
        <v>3</v>
      </c>
      <c r="R11" s="74">
        <f ca="1">(1000000*((3*M11)+N11))+(10000*M11)+(100*(P11-Q11))+P11+(0.001*(30-T11))</f>
        <v>3010003.0279999999</v>
      </c>
      <c r="S11" s="66">
        <f ca="1">RANK(R11,$R$10:$R$13)</f>
        <v>2</v>
      </c>
      <c r="T11" s="66">
        <v>2</v>
      </c>
      <c r="U11" s="66">
        <f ca="1">IF($S$10=T11,10,0)+IF($S$11=T11,11,0)+IF($S$12=T11,12,0)</f>
        <v>11</v>
      </c>
      <c r="W11" s="71" t="str">
        <f t="shared" ca="1" si="10"/>
        <v>'Auxiliar (2)'!L11</v>
      </c>
      <c r="X11" s="71" t="str">
        <f t="shared" ca="1" si="10"/>
        <v>'Auxiliar (2)'!M11</v>
      </c>
      <c r="Y11" s="71" t="str">
        <f t="shared" ca="1" si="10"/>
        <v>'Auxiliar (2)'!N11</v>
      </c>
      <c r="Z11" s="71" t="str">
        <f t="shared" ca="1" si="10"/>
        <v>'Auxiliar (2)'!O11</v>
      </c>
      <c r="AA11" s="71" t="str">
        <f t="shared" ca="1" si="10"/>
        <v>'Auxiliar (2)'!P11</v>
      </c>
      <c r="AB11" s="71" t="str">
        <f t="shared" ca="1" si="10"/>
        <v>'Auxiliar (2)'!Q11</v>
      </c>
      <c r="AD11" s="84"/>
      <c r="AE11" s="81"/>
    </row>
    <row r="12" spans="1:53" x14ac:dyDescent="0.2">
      <c r="A12" s="89" t="str">
        <f ca="1">'Tabela da Segunda Fase'!M19</f>
        <v>NÁUTICO - Jea</v>
      </c>
      <c r="B12" s="89">
        <f>IF('Tabela da Segunda Fase'!N19&lt;'Tabela da Segunda Fase'!P19,0,IF('Tabela da Segunda Fase'!N19='Tabela da Segunda Fase'!P19,1,IF('Tabela da Segunda Fase'!N19&gt;'Tabela da Segunda Fase'!P19,2)))</f>
        <v>2</v>
      </c>
      <c r="C12" s="89" t="str">
        <f ca="1">'Tabela da Segunda Fase'!Q19</f>
        <v>COLO COLO CHI - Mal</v>
      </c>
      <c r="D12" s="66">
        <f>IF('Tabela da Segunda Fase'!N19&gt;'Tabela da Segunda Fase'!P19,0,IF('Tabela da Segunda Fase'!N19='Tabela da Segunda Fase'!P19,1,IF('Tabela da Segunda Fase'!N19&lt;'Tabela da Segunda Fase'!P19,2)))</f>
        <v>0</v>
      </c>
      <c r="E12" s="66">
        <f>IF(ISNUMBER('Tabela da Segunda Fase'!N19),1,0)</f>
        <v>1</v>
      </c>
      <c r="F12" s="66">
        <f t="shared" si="0"/>
        <v>1</v>
      </c>
      <c r="G12" s="66">
        <f t="shared" si="1"/>
        <v>0</v>
      </c>
      <c r="H12" s="66">
        <f t="shared" si="2"/>
        <v>0</v>
      </c>
      <c r="I12" s="66">
        <f t="shared" si="3"/>
        <v>0</v>
      </c>
      <c r="J12" s="66">
        <f t="shared" si="4"/>
        <v>0</v>
      </c>
      <c r="K12" s="66">
        <f t="shared" si="5"/>
        <v>1</v>
      </c>
      <c r="L12" s="83" t="str">
        <f ca="1">'Classif Prim Fase'!C7</f>
        <v>ATLÉTICO MG - RoB</v>
      </c>
      <c r="M12" s="66">
        <f t="shared" ca="1" si="7"/>
        <v>0</v>
      </c>
      <c r="N12" s="66">
        <f ca="1">SUMIF($A$1:$A$18,L12,$G$1:$G$18)+SUMIF($C$1:$C$18,L12,$J$1:$J$18)</f>
        <v>0</v>
      </c>
      <c r="O12" s="66">
        <f t="shared" ca="1" si="8"/>
        <v>2</v>
      </c>
      <c r="P12" s="66">
        <f ca="1">SUMIF('Tabela da Segunda Fase'!$M$8:$M$25,L12,'Tabela da Segunda Fase'!$N$8:$N$25)+SUMIF('Tabela da Segunda Fase'!$Q$8:$Q$25,L12,'Tabela da Segunda Fase'!$P$8:$P$25)</f>
        <v>1</v>
      </c>
      <c r="Q12" s="66">
        <f ca="1">SUMIF('Tabela da Segunda Fase'!$M$8:$M$25,L12,'Tabela da Segunda Fase'!$P$8:$P$25)+SUMIF('Tabela da Segunda Fase'!$Q$8:$Q$25,L12,'Tabela da Segunda Fase'!$N$8:$N$25)</f>
        <v>8</v>
      </c>
      <c r="R12" s="66">
        <f ca="1">(1000000*((3*M12)+N12))+(10000*M12)+(100*(P12-Q12))+P12+(0.001*(30-T12))</f>
        <v>-698.97299999999996</v>
      </c>
      <c r="S12" s="66">
        <f ca="1">RANK(R12,$R$10:$R$13)</f>
        <v>3</v>
      </c>
      <c r="T12" s="66">
        <v>3</v>
      </c>
      <c r="U12" s="66">
        <f ca="1">IF($S$10=T12,10,0)+IF($S$11=T12,11,0)+IF($S$12=T12,12,0)</f>
        <v>12</v>
      </c>
      <c r="W12" s="71" t="str">
        <f t="shared" ca="1" si="10"/>
        <v>'Auxiliar (2)'!L12</v>
      </c>
      <c r="X12" s="71" t="str">
        <f t="shared" ca="1" si="10"/>
        <v>'Auxiliar (2)'!M12</v>
      </c>
      <c r="Y12" s="71" t="str">
        <f t="shared" ca="1" si="10"/>
        <v>'Auxiliar (2)'!N12</v>
      </c>
      <c r="Z12" s="71" t="str">
        <f t="shared" ca="1" si="10"/>
        <v>'Auxiliar (2)'!O12</v>
      </c>
      <c r="AA12" s="71" t="str">
        <f t="shared" ca="1" si="10"/>
        <v>'Auxiliar (2)'!P12</v>
      </c>
      <c r="AB12" s="71" t="str">
        <f t="shared" ca="1" si="10"/>
        <v>'Auxiliar (2)'!Q12</v>
      </c>
      <c r="AD12" s="84"/>
      <c r="AE12" s="81"/>
    </row>
    <row r="13" spans="1:53" x14ac:dyDescent="0.2">
      <c r="A13" s="89" t="str">
        <f ca="1">'Tabela da Segunda Fase'!M20</f>
        <v>BOLIVAR BOL - AnB</v>
      </c>
      <c r="B13" s="89">
        <f>IF('Tabela da Segunda Fase'!N20&lt;'Tabela da Segunda Fase'!P20,0,IF('Tabela da Segunda Fase'!N20='Tabela da Segunda Fase'!P20,1,IF('Tabela da Segunda Fase'!N20&gt;'Tabela da Segunda Fase'!P20,2)))</f>
        <v>0</v>
      </c>
      <c r="C13" s="89" t="str">
        <f ca="1">'Tabela da Segunda Fase'!Q20</f>
        <v>PALMEIRAS - Alc</v>
      </c>
      <c r="D13" s="66">
        <f>IF('Tabela da Segunda Fase'!N20&gt;'Tabela da Segunda Fase'!P20,0,IF('Tabela da Segunda Fase'!N20='Tabela da Segunda Fase'!P20,1,IF('Tabela da Segunda Fase'!N20&lt;'Tabela da Segunda Fase'!P20,2)))</f>
        <v>2</v>
      </c>
      <c r="E13" s="66">
        <f>IF(ISNUMBER('Tabela da Segunda Fase'!N20),1,0)</f>
        <v>1</v>
      </c>
      <c r="F13" s="66">
        <f t="shared" si="0"/>
        <v>0</v>
      </c>
      <c r="G13" s="66">
        <f t="shared" si="1"/>
        <v>0</v>
      </c>
      <c r="H13" s="66">
        <f t="shared" si="2"/>
        <v>1</v>
      </c>
      <c r="I13" s="66">
        <f t="shared" si="3"/>
        <v>1</v>
      </c>
      <c r="J13" s="66">
        <f t="shared" si="4"/>
        <v>0</v>
      </c>
      <c r="K13" s="66">
        <f t="shared" si="5"/>
        <v>0</v>
      </c>
      <c r="L13" s="70"/>
      <c r="W13" s="71"/>
      <c r="X13" s="71"/>
      <c r="Y13" s="71"/>
      <c r="Z13" s="71"/>
      <c r="AA13" s="71"/>
      <c r="AB13" s="71"/>
      <c r="AD13" s="84"/>
      <c r="AE13" s="81"/>
    </row>
    <row r="14" spans="1:53" x14ac:dyDescent="0.2">
      <c r="A14" s="89" t="str">
        <f ca="1">'Tabela da Segunda Fase'!M21</f>
        <v>FLAMENGO - Vas</v>
      </c>
      <c r="B14" s="89">
        <f>IF('Tabela da Segunda Fase'!N21&lt;'Tabela da Segunda Fase'!P21,0,IF('Tabela da Segunda Fase'!N21='Tabela da Segunda Fase'!P21,1,IF('Tabela da Segunda Fase'!N21&gt;'Tabela da Segunda Fase'!P21,2)))</f>
        <v>2</v>
      </c>
      <c r="C14" s="89" t="str">
        <f ca="1">'Tabela da Segunda Fase'!Q21</f>
        <v>INDEPENDIENTE ARG - Mar</v>
      </c>
      <c r="D14" s="66">
        <f>IF('Tabela da Segunda Fase'!N21&gt;'Tabela da Segunda Fase'!P21,0,IF('Tabela da Segunda Fase'!N21='Tabela da Segunda Fase'!P21,1,IF('Tabela da Segunda Fase'!N21&lt;'Tabela da Segunda Fase'!P21,2)))</f>
        <v>0</v>
      </c>
      <c r="E14" s="66">
        <f>IF(ISNUMBER('Tabela da Segunda Fase'!N21),1,0)</f>
        <v>1</v>
      </c>
      <c r="F14" s="66">
        <f t="shared" si="0"/>
        <v>1</v>
      </c>
      <c r="G14" s="66">
        <f t="shared" si="1"/>
        <v>0</v>
      </c>
      <c r="H14" s="66">
        <f t="shared" si="2"/>
        <v>0</v>
      </c>
      <c r="I14" s="66">
        <f t="shared" si="3"/>
        <v>0</v>
      </c>
      <c r="J14" s="66">
        <f t="shared" si="4"/>
        <v>0</v>
      </c>
      <c r="K14" s="66">
        <f t="shared" si="5"/>
        <v>1</v>
      </c>
      <c r="L14" s="110" t="str">
        <f ca="1">'Classif Prim Fase'!C21</f>
        <v>GRÊMIO - MaF</v>
      </c>
      <c r="M14" s="66">
        <f t="shared" ca="1" si="7"/>
        <v>2</v>
      </c>
      <c r="N14" s="66">
        <f ca="1">SUMIF($A$1:$A$18,L14,$G$1:$G$18)+SUMIF($C$1:$C$18,L14,$J$1:$J$18)</f>
        <v>0</v>
      </c>
      <c r="O14" s="66">
        <f t="shared" ca="1" si="8"/>
        <v>0</v>
      </c>
      <c r="P14" s="66">
        <f ca="1">SUMIF('Tabela da Segunda Fase'!$M$8:$M$25,L14,'Tabela da Segunda Fase'!$N$8:$N$25)+SUMIF('Tabela da Segunda Fase'!$Q$8:$Q$25,L14,'Tabela da Segunda Fase'!$P$8:$P$25)</f>
        <v>7</v>
      </c>
      <c r="Q14" s="66">
        <f ca="1">SUMIF('Tabela da Segunda Fase'!$M$8:$M$25,L14,'Tabela da Segunda Fase'!$P$8:$P$25)+SUMIF('Tabela da Segunda Fase'!$Q$8:$Q$25,L14,'Tabela da Segunda Fase'!$N$8:$N$25)</f>
        <v>2</v>
      </c>
      <c r="R14" s="66">
        <f ca="1">(1000000*((3*M14)+N14))+(10000*M14)+(100*(P14-Q14))+P14+(0.001*(30-T14))</f>
        <v>6020507.0290000001</v>
      </c>
      <c r="S14" s="66">
        <f ca="1">RANK(R14,$R$14:$R$16)</f>
        <v>1</v>
      </c>
      <c r="T14" s="66">
        <v>1</v>
      </c>
      <c r="U14" s="66">
        <f ca="1">IF($S$14=T14,14,0)+IF($S$15=T14,15,0)+IF($S$16=T14,16,0)</f>
        <v>14</v>
      </c>
      <c r="W14" s="71" t="str">
        <f t="shared" ca="1" si="10"/>
        <v>'Auxiliar (2)'!L14</v>
      </c>
      <c r="X14" s="71" t="str">
        <f t="shared" ca="1" si="10"/>
        <v>'Auxiliar (2)'!M14</v>
      </c>
      <c r="Y14" s="71" t="str">
        <f t="shared" ca="1" si="10"/>
        <v>'Auxiliar (2)'!N14</v>
      </c>
      <c r="Z14" s="71" t="str">
        <f t="shared" ca="1" si="10"/>
        <v>'Auxiliar (2)'!O14</v>
      </c>
      <c r="AA14" s="71" t="str">
        <f t="shared" ca="1" si="10"/>
        <v>'Auxiliar (2)'!P14</v>
      </c>
      <c r="AB14" s="71" t="str">
        <f t="shared" ca="1" si="10"/>
        <v>'Auxiliar (2)'!Q14</v>
      </c>
      <c r="AD14" s="31"/>
    </row>
    <row r="15" spans="1:53" x14ac:dyDescent="0.2">
      <c r="A15" s="89" t="str">
        <f ca="1">'Tabela da Segunda Fase'!M22</f>
        <v>NACIONAL URU - Ton</v>
      </c>
      <c r="B15" s="89">
        <f>IF('Tabela da Segunda Fase'!N22&lt;'Tabela da Segunda Fase'!P22,0,IF('Tabela da Segunda Fase'!N22='Tabela da Segunda Fase'!P22,1,IF('Tabela da Segunda Fase'!N22&gt;'Tabela da Segunda Fase'!P22,2)))</f>
        <v>2</v>
      </c>
      <c r="C15" s="89" t="str">
        <f ca="1">'Tabela da Segunda Fase'!Q22</f>
        <v>CRUZEIRO - PC</v>
      </c>
      <c r="D15" s="66">
        <f>IF('Tabela da Segunda Fase'!N22&gt;'Tabela da Segunda Fase'!P22,0,IF('Tabela da Segunda Fase'!N22='Tabela da Segunda Fase'!P22,1,IF('Tabela da Segunda Fase'!N22&lt;'Tabela da Segunda Fase'!P22,2)))</f>
        <v>0</v>
      </c>
      <c r="E15" s="66">
        <f>IF(ISNUMBER('Tabela da Segunda Fase'!N22),1,0)</f>
        <v>1</v>
      </c>
      <c r="F15" s="66">
        <f t="shared" si="0"/>
        <v>1</v>
      </c>
      <c r="G15" s="66">
        <f t="shared" si="1"/>
        <v>0</v>
      </c>
      <c r="H15" s="66">
        <f t="shared" si="2"/>
        <v>0</v>
      </c>
      <c r="I15" s="66">
        <f t="shared" si="3"/>
        <v>0</v>
      </c>
      <c r="J15" s="66">
        <f t="shared" si="4"/>
        <v>0</v>
      </c>
      <c r="K15" s="66">
        <f t="shared" si="5"/>
        <v>1</v>
      </c>
      <c r="L15" s="83" t="str">
        <f ca="1">'Classif Prim Fase'!C26</f>
        <v>INTERNACIONAL - MaS</v>
      </c>
      <c r="M15" s="66">
        <f t="shared" ca="1" si="7"/>
        <v>1</v>
      </c>
      <c r="N15" s="66">
        <f ca="1">SUMIF($A$1:$A$18,L15,$G$1:$G$18)+SUMIF($C$1:$C$18,L15,$J$1:$J$18)</f>
        <v>0</v>
      </c>
      <c r="O15" s="66">
        <f t="shared" ca="1" si="8"/>
        <v>1</v>
      </c>
      <c r="P15" s="66">
        <f ca="1">SUMIF('Tabela da Segunda Fase'!$M$8:$M$25,L15,'Tabela da Segunda Fase'!$N$8:$N$25)+SUMIF('Tabela da Segunda Fase'!$Q$8:$Q$25,L15,'Tabela da Segunda Fase'!$P$8:$P$25)</f>
        <v>3</v>
      </c>
      <c r="Q15" s="66">
        <f ca="1">SUMIF('Tabela da Segunda Fase'!$M$8:$M$25,L15,'Tabela da Segunda Fase'!$P$8:$P$25)+SUMIF('Tabela da Segunda Fase'!$Q$8:$Q$25,L15,'Tabela da Segunda Fase'!$N$8:$N$25)</f>
        <v>4</v>
      </c>
      <c r="R15" s="74">
        <f ca="1">(1000000*((3*M15)+N15))+(10000*M15)+(100*(P15-Q15))+P15+(0.001*(30-T15))</f>
        <v>3009903.0279999999</v>
      </c>
      <c r="S15" s="66">
        <f ca="1">RANK(R15,$R$14:$R$16)</f>
        <v>2</v>
      </c>
      <c r="T15" s="66">
        <v>2</v>
      </c>
      <c r="U15" s="66">
        <f ca="1">IF($S$14=T15,14,0)+IF($S$15=T15,15,0)+IF($S$16=T15,16,0)</f>
        <v>15</v>
      </c>
      <c r="W15" s="71" t="str">
        <f t="shared" ca="1" si="10"/>
        <v>'Auxiliar (2)'!L15</v>
      </c>
      <c r="X15" s="71" t="str">
        <f t="shared" ca="1" si="10"/>
        <v>'Auxiliar (2)'!M15</v>
      </c>
      <c r="Y15" s="71" t="str">
        <f t="shared" ca="1" si="10"/>
        <v>'Auxiliar (2)'!N15</v>
      </c>
      <c r="Z15" s="71" t="str">
        <f t="shared" ca="1" si="10"/>
        <v>'Auxiliar (2)'!O15</v>
      </c>
      <c r="AA15" s="71" t="str">
        <f t="shared" ca="1" si="10"/>
        <v>'Auxiliar (2)'!P15</v>
      </c>
      <c r="AB15" s="71" t="str">
        <f t="shared" ca="1" si="10"/>
        <v>'Auxiliar (2)'!Q15</v>
      </c>
      <c r="AD15" s="31"/>
    </row>
    <row r="16" spans="1:53" x14ac:dyDescent="0.2">
      <c r="A16" s="89" t="str">
        <f ca="1">'Tabela da Segunda Fase'!M23</f>
        <v>GRÊMIO - MaF</v>
      </c>
      <c r="B16" s="89">
        <f>IF('Tabela da Segunda Fase'!N23&lt;'Tabela da Segunda Fase'!P23,0,IF('Tabela da Segunda Fase'!N23='Tabela da Segunda Fase'!P23,1,IF('Tabela da Segunda Fase'!N23&gt;'Tabela da Segunda Fase'!P23,2)))</f>
        <v>2</v>
      </c>
      <c r="C16" s="89" t="str">
        <f ca="1">'Tabela da Segunda Fase'!Q23</f>
        <v>INTERNACIONAL - MaS</v>
      </c>
      <c r="D16" s="66">
        <f>IF('Tabela da Segunda Fase'!N23&gt;'Tabela da Segunda Fase'!P23,0,IF('Tabela da Segunda Fase'!N23='Tabela da Segunda Fase'!P23,1,IF('Tabela da Segunda Fase'!N23&lt;'Tabela da Segunda Fase'!P23,2)))</f>
        <v>0</v>
      </c>
      <c r="E16" s="66">
        <f>IF(ISNUMBER('Tabela da Segunda Fase'!N23),1,0)</f>
        <v>1</v>
      </c>
      <c r="F16" s="66">
        <f t="shared" si="0"/>
        <v>1</v>
      </c>
      <c r="G16" s="66">
        <f t="shared" si="1"/>
        <v>0</v>
      </c>
      <c r="H16" s="66">
        <f t="shared" si="2"/>
        <v>0</v>
      </c>
      <c r="I16" s="66">
        <f t="shared" si="3"/>
        <v>0</v>
      </c>
      <c r="J16" s="66">
        <f t="shared" si="4"/>
        <v>0</v>
      </c>
      <c r="K16" s="66">
        <f t="shared" si="5"/>
        <v>1</v>
      </c>
      <c r="L16" s="83" t="str">
        <f ca="1">'Classif Prim Fase'!C12</f>
        <v>FLUMINENSE - Sim</v>
      </c>
      <c r="M16" s="66">
        <f t="shared" ca="1" si="7"/>
        <v>0</v>
      </c>
      <c r="N16" s="66">
        <f ca="1">SUMIF($A$1:$A$18,L16,$G$1:$G$18)+SUMIF($C$1:$C$18,L16,$J$1:$J$18)</f>
        <v>0</v>
      </c>
      <c r="O16" s="66">
        <f t="shared" ca="1" si="8"/>
        <v>2</v>
      </c>
      <c r="P16" s="66">
        <f ca="1">SUMIF('Tabela da Segunda Fase'!$M$8:$M$25,L16,'Tabela da Segunda Fase'!$N$8:$N$25)+SUMIF('Tabela da Segunda Fase'!$Q$8:$Q$25,L16,'Tabela da Segunda Fase'!$P$8:$P$25)</f>
        <v>0</v>
      </c>
      <c r="Q16" s="66">
        <f ca="1">SUMIF('Tabela da Segunda Fase'!$M$8:$M$25,L16,'Tabela da Segunda Fase'!$P$8:$P$25)+SUMIF('Tabela da Segunda Fase'!$Q$8:$Q$25,L16,'Tabela da Segunda Fase'!$N$8:$N$25)</f>
        <v>4</v>
      </c>
      <c r="R16" s="66">
        <f ca="1">(1000000*((3*M16)+N16))+(10000*M16)+(100*(P16-Q16))+P16+(0.001*(30-T16))</f>
        <v>-399.97300000000001</v>
      </c>
      <c r="S16" s="66">
        <f ca="1">RANK(R16,$R$14:$R$16)</f>
        <v>3</v>
      </c>
      <c r="T16" s="66">
        <v>3</v>
      </c>
      <c r="U16" s="66">
        <f ca="1">IF($S$14=T16,14,0)+IF($S$15=T16,15,0)+IF($S$16=T16,16,0)</f>
        <v>16</v>
      </c>
      <c r="W16" s="71" t="str">
        <f t="shared" ca="1" si="10"/>
        <v>'Auxiliar (2)'!L16</v>
      </c>
      <c r="X16" s="71" t="str">
        <f t="shared" ca="1" si="10"/>
        <v>'Auxiliar (2)'!M16</v>
      </c>
      <c r="Y16" s="71" t="str">
        <f t="shared" ca="1" si="10"/>
        <v>'Auxiliar (2)'!N16</v>
      </c>
      <c r="Z16" s="71" t="str">
        <f t="shared" ca="1" si="10"/>
        <v>'Auxiliar (2)'!O16</v>
      </c>
      <c r="AA16" s="71" t="str">
        <f t="shared" ca="1" si="10"/>
        <v>'Auxiliar (2)'!P16</v>
      </c>
      <c r="AB16" s="71" t="str">
        <f t="shared" ca="1" si="10"/>
        <v>'Auxiliar (2)'!Q16</v>
      </c>
      <c r="AD16" s="31"/>
    </row>
    <row r="17" spans="1:31" x14ac:dyDescent="0.2">
      <c r="A17" s="89" t="str">
        <f ca="1">'Tabela da Segunda Fase'!M24</f>
        <v>VASCO DA GAMA - Pim</v>
      </c>
      <c r="B17" s="89">
        <f>IF('Tabela da Segunda Fase'!N24&lt;'Tabela da Segunda Fase'!P24,0,IF('Tabela da Segunda Fase'!N24='Tabela da Segunda Fase'!P24,1,IF('Tabela da Segunda Fase'!N24&gt;'Tabela da Segunda Fase'!P24,2)))</f>
        <v>0</v>
      </c>
      <c r="C17" s="89" t="str">
        <f ca="1">'Tabela da Segunda Fase'!Q24</f>
        <v>BOCA JUNIORS ARG - Aéc</v>
      </c>
      <c r="D17" s="66">
        <f>IF('Tabela da Segunda Fase'!N24&gt;'Tabela da Segunda Fase'!P24,0,IF('Tabela da Segunda Fase'!N24='Tabela da Segunda Fase'!P24,1,IF('Tabela da Segunda Fase'!N24&lt;'Tabela da Segunda Fase'!P24,2)))</f>
        <v>2</v>
      </c>
      <c r="E17" s="66">
        <f>IF(ISNUMBER('Tabela da Segunda Fase'!N24),1,0)</f>
        <v>1</v>
      </c>
      <c r="F17" s="66">
        <f t="shared" si="0"/>
        <v>0</v>
      </c>
      <c r="G17" s="66">
        <f t="shared" si="1"/>
        <v>0</v>
      </c>
      <c r="H17" s="66">
        <f t="shared" si="2"/>
        <v>1</v>
      </c>
      <c r="I17" s="66">
        <f t="shared" si="3"/>
        <v>1</v>
      </c>
      <c r="J17" s="66">
        <f t="shared" si="4"/>
        <v>0</v>
      </c>
      <c r="K17" s="66">
        <f t="shared" si="5"/>
        <v>0</v>
      </c>
      <c r="L17" s="70"/>
      <c r="W17" s="71"/>
      <c r="X17" s="71"/>
      <c r="Y17" s="71"/>
      <c r="Z17" s="71"/>
      <c r="AA17" s="71"/>
      <c r="AB17" s="71"/>
      <c r="AD17" s="31"/>
    </row>
    <row r="18" spans="1:31" x14ac:dyDescent="0.2">
      <c r="A18" s="89" t="str">
        <f ca="1">'Tabela da Segunda Fase'!M25</f>
        <v>OLIMPIA PAR - Ama</v>
      </c>
      <c r="B18" s="89">
        <f>IF('Tabela da Segunda Fase'!N25&lt;'Tabela da Segunda Fase'!P25,0,IF('Tabela da Segunda Fase'!N25='Tabela da Segunda Fase'!P25,1,IF('Tabela da Segunda Fase'!N25&gt;'Tabela da Segunda Fase'!P25,2)))</f>
        <v>0</v>
      </c>
      <c r="C18" s="89" t="str">
        <f ca="1">'Tabela da Segunda Fase'!Q25</f>
        <v>NÁUTICO - Jea</v>
      </c>
      <c r="D18" s="66">
        <f>IF('Tabela da Segunda Fase'!N25&gt;'Tabela da Segunda Fase'!P25,0,IF('Tabela da Segunda Fase'!N25='Tabela da Segunda Fase'!P25,1,IF('Tabela da Segunda Fase'!N25&lt;'Tabela da Segunda Fase'!P25,2)))</f>
        <v>2</v>
      </c>
      <c r="E18" s="66">
        <f>IF(ISNUMBER('Tabela da Segunda Fase'!N25),1,0)</f>
        <v>1</v>
      </c>
      <c r="F18" s="66">
        <f t="shared" si="0"/>
        <v>0</v>
      </c>
      <c r="G18" s="66">
        <f t="shared" si="1"/>
        <v>0</v>
      </c>
      <c r="H18" s="66">
        <f t="shared" si="2"/>
        <v>1</v>
      </c>
      <c r="I18" s="66">
        <f t="shared" si="3"/>
        <v>1</v>
      </c>
      <c r="J18" s="66">
        <f t="shared" si="4"/>
        <v>0</v>
      </c>
      <c r="K18" s="66">
        <f t="shared" si="5"/>
        <v>0</v>
      </c>
      <c r="L18" s="83" t="str">
        <f ca="1">'Classif Prim Fase'!C8</f>
        <v>VASCO DA GAMA - Pim</v>
      </c>
      <c r="M18" s="66">
        <f t="shared" ca="1" si="7"/>
        <v>0</v>
      </c>
      <c r="N18" s="66">
        <f ca="1">SUMIF($A$1:$A$18,L18,$G$1:$G$18)+SUMIF($C$1:$C$18,L18,$J$1:$J$18)</f>
        <v>1</v>
      </c>
      <c r="O18" s="66">
        <f t="shared" ca="1" si="8"/>
        <v>1</v>
      </c>
      <c r="P18" s="66">
        <f ca="1">SUMIF('Tabela da Segunda Fase'!$M$8:$M$25,L18,'Tabela da Segunda Fase'!$N$8:$N$25)+SUMIF('Tabela da Segunda Fase'!$Q$8:$Q$25,L18,'Tabela da Segunda Fase'!$P$8:$P$25)</f>
        <v>1</v>
      </c>
      <c r="Q18" s="66">
        <f ca="1">SUMIF('Tabela da Segunda Fase'!$M$8:$M$25,L18,'Tabela da Segunda Fase'!$P$8:$P$25)+SUMIF('Tabela da Segunda Fase'!$Q$8:$Q$25,L18,'Tabela da Segunda Fase'!$N$8:$N$25)</f>
        <v>2</v>
      </c>
      <c r="R18" s="66">
        <f ca="1">(1000000*((3*M18)+N18))+(10000*M18)+(100*(P18-Q18))+P18+(0.001*(30-T18))</f>
        <v>999901.02899999998</v>
      </c>
      <c r="S18" s="66">
        <f ca="1">RANK(R18,$R$18:$R$20)</f>
        <v>3</v>
      </c>
      <c r="T18" s="66">
        <v>1</v>
      </c>
      <c r="U18" s="66">
        <f ca="1">IF($S$18=T18,18,0)+IF($S$19=T18,19,0)+IF($S$20=T18,20,0)</f>
        <v>19</v>
      </c>
      <c r="W18" s="71" t="str">
        <f t="shared" ca="1" si="10"/>
        <v>'Auxiliar (2)'!L19</v>
      </c>
      <c r="X18" s="71" t="str">
        <f t="shared" ca="1" si="10"/>
        <v>'Auxiliar (2)'!M19</v>
      </c>
      <c r="Y18" s="71" t="str">
        <f t="shared" ca="1" si="10"/>
        <v>'Auxiliar (2)'!N19</v>
      </c>
      <c r="Z18" s="71" t="str">
        <f t="shared" ca="1" si="10"/>
        <v>'Auxiliar (2)'!O19</v>
      </c>
      <c r="AA18" s="71" t="str">
        <f t="shared" ca="1" si="10"/>
        <v>'Auxiliar (2)'!P19</v>
      </c>
      <c r="AB18" s="71" t="str">
        <f t="shared" ca="1" si="10"/>
        <v>'Auxiliar (2)'!Q19</v>
      </c>
      <c r="AC18" s="81" t="s">
        <v>111</v>
      </c>
      <c r="AD18" s="31"/>
    </row>
    <row r="19" spans="1:31" x14ac:dyDescent="0.2">
      <c r="L19" s="83" t="str">
        <f ca="1">'Classif Prim Fase'!C23</f>
        <v>BOCA JUNIORS ARG - Aéc</v>
      </c>
      <c r="M19" s="66">
        <f t="shared" ca="1" si="7"/>
        <v>1</v>
      </c>
      <c r="N19" s="66">
        <f ca="1">SUMIF($A$1:$A$18,L19,$G$1:$G$18)+SUMIF($C$1:$C$18,L19,$J$1:$J$18)</f>
        <v>1</v>
      </c>
      <c r="O19" s="66">
        <f t="shared" ca="1" si="8"/>
        <v>0</v>
      </c>
      <c r="P19" s="66">
        <f ca="1">SUMIF('Tabela da Segunda Fase'!$M$8:$M$25,L19,'Tabela da Segunda Fase'!$N$8:$N$25)+SUMIF('Tabela da Segunda Fase'!$Q$8:$Q$25,L19,'Tabela da Segunda Fase'!$P$8:$P$25)</f>
        <v>2</v>
      </c>
      <c r="Q19" s="66">
        <f ca="1">SUMIF('Tabela da Segunda Fase'!$M$8:$M$25,L19,'Tabela da Segunda Fase'!$P$8:$P$25)+SUMIF('Tabela da Segunda Fase'!$Q$8:$Q$25,L19,'Tabela da Segunda Fase'!$N$8:$N$25)</f>
        <v>1</v>
      </c>
      <c r="R19" s="74">
        <f ca="1">(1000000*((3*M19)+N19))+(10000*M19)+(100*(P19-Q19))+P19+(0.001*(30-T19))</f>
        <v>4010102.0279999999</v>
      </c>
      <c r="S19" s="66">
        <f ca="1">RANK(R19,$R$18:$R$20)</f>
        <v>1</v>
      </c>
      <c r="T19" s="66">
        <v>2</v>
      </c>
      <c r="U19" s="66">
        <f ca="1">IF($S$18=T19,18,0)+IF($S$19=T19,19,0)+IF($S$20=T19,20,0)</f>
        <v>20</v>
      </c>
      <c r="W19" s="71" t="str">
        <f t="shared" ca="1" si="10"/>
        <v>'Auxiliar (2)'!L20</v>
      </c>
      <c r="X19" s="71" t="str">
        <f t="shared" ca="1" si="10"/>
        <v>'Auxiliar (2)'!M20</v>
      </c>
      <c r="Y19" s="71" t="str">
        <f t="shared" ca="1" si="10"/>
        <v>'Auxiliar (2)'!N20</v>
      </c>
      <c r="Z19" s="71" t="str">
        <f t="shared" ca="1" si="10"/>
        <v>'Auxiliar (2)'!O20</v>
      </c>
      <c r="AA19" s="71" t="str">
        <f t="shared" ca="1" si="10"/>
        <v>'Auxiliar (2)'!P20</v>
      </c>
      <c r="AB19" s="71" t="str">
        <f t="shared" ca="1" si="10"/>
        <v>'Auxiliar (2)'!Q20</v>
      </c>
      <c r="AD19" s="31"/>
    </row>
    <row r="20" spans="1:31" x14ac:dyDescent="0.2">
      <c r="L20" s="83" t="str">
        <f ca="1">'Classif Prim Fase'!C28</f>
        <v>RACING ARG - RoG</v>
      </c>
      <c r="M20" s="66">
        <f t="shared" ca="1" si="7"/>
        <v>0</v>
      </c>
      <c r="N20" s="66">
        <f ca="1">SUMIF($A$1:$A$18,L20,$G$1:$G$18)+SUMIF($C$1:$C$18,L20,$J$1:$J$18)</f>
        <v>2</v>
      </c>
      <c r="O20" s="66">
        <f t="shared" ca="1" si="8"/>
        <v>0</v>
      </c>
      <c r="P20" s="66">
        <f ca="1">SUMIF('Tabela da Segunda Fase'!$M$8:$M$25,L20,'Tabela da Segunda Fase'!$N$8:$N$25)+SUMIF('Tabela da Segunda Fase'!$Q$8:$Q$25,L20,'Tabela da Segunda Fase'!$P$8:$P$25)</f>
        <v>2</v>
      </c>
      <c r="Q20" s="66">
        <f ca="1">SUMIF('Tabela da Segunda Fase'!$M$8:$M$25,L20,'Tabela da Segunda Fase'!$P$8:$P$25)+SUMIF('Tabela da Segunda Fase'!$Q$8:$Q$25,L20,'Tabela da Segunda Fase'!$N$8:$N$25)</f>
        <v>2</v>
      </c>
      <c r="R20" s="66">
        <f ca="1">(1000000*((3*M20)+N20))+(10000*M20)+(100*(P20-Q20))+P20+(0.001*(30-T20))</f>
        <v>2000002.027</v>
      </c>
      <c r="S20" s="66">
        <f ca="1">RANK(R20,$R$18:$R$20)</f>
        <v>2</v>
      </c>
      <c r="T20" s="66">
        <v>3</v>
      </c>
      <c r="U20" s="66">
        <f ca="1">IF($S$18=T20,18,0)+IF($S$19=T20,19,0)+IF($S$20=T20,20,0)</f>
        <v>18</v>
      </c>
      <c r="W20" s="71" t="str">
        <f t="shared" ca="1" si="10"/>
        <v>'Auxiliar (2)'!L18</v>
      </c>
      <c r="X20" s="71" t="str">
        <f t="shared" ca="1" si="10"/>
        <v>'Auxiliar (2)'!M18</v>
      </c>
      <c r="Y20" s="71" t="str">
        <f t="shared" ca="1" si="10"/>
        <v>'Auxiliar (2)'!N18</v>
      </c>
      <c r="Z20" s="71" t="str">
        <f t="shared" ca="1" si="10"/>
        <v>'Auxiliar (2)'!O18</v>
      </c>
      <c r="AA20" s="71" t="str">
        <f t="shared" ca="1" si="10"/>
        <v>'Auxiliar (2)'!P18</v>
      </c>
      <c r="AB20" s="71" t="str">
        <f t="shared" ca="1" si="10"/>
        <v>'Auxiliar (2)'!Q18</v>
      </c>
      <c r="AD20" s="31"/>
    </row>
    <row r="21" spans="1:31" x14ac:dyDescent="0.2">
      <c r="L21" s="70"/>
      <c r="W21" s="71"/>
      <c r="X21" s="71"/>
      <c r="Y21" s="71"/>
      <c r="Z21" s="71"/>
      <c r="AA21" s="71"/>
      <c r="AB21" s="71"/>
      <c r="AD21" s="31"/>
    </row>
    <row r="22" spans="1:31" x14ac:dyDescent="0.2">
      <c r="L22" s="83" t="str">
        <f ca="1">'Classif Prim Fase'!C13</f>
        <v>COLO COLO CHI - Mal</v>
      </c>
      <c r="M22" s="66">
        <f t="shared" ca="1" si="7"/>
        <v>0</v>
      </c>
      <c r="N22" s="66">
        <f ca="1">SUMIF($A$1:$A$18,L22,$G$1:$G$18)+SUMIF($C$1:$C$18,L22,$J$1:$J$18)</f>
        <v>0</v>
      </c>
      <c r="O22" s="66">
        <f t="shared" ca="1" si="8"/>
        <v>2</v>
      </c>
      <c r="P22" s="66">
        <f ca="1">SUMIF('Tabela da Segunda Fase'!$M$8:$M$25,L22,'Tabela da Segunda Fase'!$N$8:$N$25)+SUMIF('Tabela da Segunda Fase'!$Q$8:$Q$25,L22,'Tabela da Segunda Fase'!$P$8:$P$25)</f>
        <v>1</v>
      </c>
      <c r="Q22" s="66">
        <f ca="1">SUMIF('Tabela da Segunda Fase'!$M$8:$M$25,L22,'Tabela da Segunda Fase'!$P$8:$P$25)+SUMIF('Tabela da Segunda Fase'!$Q$8:$Q$25,L22,'Tabela da Segunda Fase'!$N$8:$N$25)</f>
        <v>5</v>
      </c>
      <c r="R22" s="66">
        <f ca="1">(1000000*((3*M22)+N22))+(10000*M22)+(100*(P22-Q22))+P22+(0.001*(30-T22))</f>
        <v>-398.971</v>
      </c>
      <c r="S22" s="66">
        <f ca="1">RANK(R22,$R$22:$R$24)</f>
        <v>3</v>
      </c>
      <c r="T22" s="66">
        <v>1</v>
      </c>
      <c r="U22" s="66">
        <f ca="1">IF($S$22=T22,22,0)+IF($S$23=T22,23,0)+IF($S$24=T22,24,0)</f>
        <v>23</v>
      </c>
      <c r="W22" s="71" t="str">
        <f t="shared" ca="1" si="10"/>
        <v>'Auxiliar (2)'!L23</v>
      </c>
      <c r="X22" s="71" t="str">
        <f t="shared" ca="1" si="10"/>
        <v>'Auxiliar (2)'!M23</v>
      </c>
      <c r="Y22" s="71" t="str">
        <f t="shared" ca="1" si="10"/>
        <v>'Auxiliar (2)'!N23</v>
      </c>
      <c r="Z22" s="71" t="str">
        <f t="shared" ca="1" si="10"/>
        <v>'Auxiliar (2)'!O23</v>
      </c>
      <c r="AA22" s="71" t="str">
        <f t="shared" ca="1" si="10"/>
        <v>'Auxiliar (2)'!P23</v>
      </c>
      <c r="AB22" s="71" t="str">
        <f t="shared" ca="1" si="10"/>
        <v>'Auxiliar (2)'!Q23</v>
      </c>
      <c r="AD22" s="31"/>
    </row>
    <row r="23" spans="1:31" x14ac:dyDescent="0.2">
      <c r="L23" s="83" t="str">
        <f ca="1">'Classif Prim Fase'!C18</f>
        <v>NÁUTICO - Jea</v>
      </c>
      <c r="M23" s="66">
        <f t="shared" ca="1" si="7"/>
        <v>2</v>
      </c>
      <c r="N23" s="66">
        <f ca="1">SUMIF($A$1:$A$18,L23,$G$1:$G$18)+SUMIF($C$1:$C$18,L23,$J$1:$J$18)</f>
        <v>0</v>
      </c>
      <c r="O23" s="66">
        <f t="shared" ca="1" si="8"/>
        <v>0</v>
      </c>
      <c r="P23" s="66">
        <f ca="1">SUMIF('Tabela da Segunda Fase'!$M$8:$M$25,L23,'Tabela da Segunda Fase'!$N$8:$N$25)+SUMIF('Tabela da Segunda Fase'!$Q$8:$Q$25,L23,'Tabela da Segunda Fase'!$P$8:$P$25)</f>
        <v>4</v>
      </c>
      <c r="Q23" s="66">
        <f ca="1">SUMIF('Tabela da Segunda Fase'!$M$8:$M$25,L23,'Tabela da Segunda Fase'!$P$8:$P$25)+SUMIF('Tabela da Segunda Fase'!$Q$8:$Q$25,L23,'Tabela da Segunda Fase'!$N$8:$N$25)</f>
        <v>0</v>
      </c>
      <c r="R23" s="74">
        <f ca="1">(1000000*((3*M23)+N23))+(10000*M23)+(100*(P23-Q23))+P23+(0.001*(30-T23))</f>
        <v>6020404.0279999999</v>
      </c>
      <c r="S23" s="66">
        <f ca="1">RANK(R23,$R$22:$R$24)</f>
        <v>1</v>
      </c>
      <c r="T23" s="66">
        <v>2</v>
      </c>
      <c r="U23" s="66">
        <f ca="1">IF($S$22=T23,22,0)+IF($S$23=T23,23,0)+IF($S$24=T23,24,0)</f>
        <v>24</v>
      </c>
      <c r="W23" s="71" t="str">
        <f t="shared" ca="1" si="10"/>
        <v>'Auxiliar (2)'!L24</v>
      </c>
      <c r="X23" s="71" t="str">
        <f t="shared" ca="1" si="10"/>
        <v>'Auxiliar (2)'!M24</v>
      </c>
      <c r="Y23" s="71" t="str">
        <f t="shared" ca="1" si="10"/>
        <v>'Auxiliar (2)'!N24</v>
      </c>
      <c r="Z23" s="71" t="str">
        <f t="shared" ca="1" si="10"/>
        <v>'Auxiliar (2)'!O24</v>
      </c>
      <c r="AA23" s="71" t="str">
        <f t="shared" ca="1" si="10"/>
        <v>'Auxiliar (2)'!P24</v>
      </c>
      <c r="AB23" s="71" t="str">
        <f t="shared" ca="1" si="10"/>
        <v>'Auxiliar (2)'!Q24</v>
      </c>
      <c r="AD23" s="31"/>
    </row>
    <row r="24" spans="1:31" x14ac:dyDescent="0.2">
      <c r="L24" s="83" t="str">
        <f ca="1">'Classif Prim Fase'!C33</f>
        <v>OLIMPIA PAR - Ama</v>
      </c>
      <c r="M24" s="66">
        <f t="shared" ca="1" si="7"/>
        <v>1</v>
      </c>
      <c r="N24" s="66">
        <f ca="1">SUMIF($A$1:$A$18,L24,$G$1:$G$18)+SUMIF($C$1:$C$18,L24,$J$1:$J$18)</f>
        <v>0</v>
      </c>
      <c r="O24" s="66">
        <f t="shared" ca="1" si="8"/>
        <v>1</v>
      </c>
      <c r="P24" s="66">
        <f ca="1">SUMIF('Tabela da Segunda Fase'!$M$8:$M$25,L24,'Tabela da Segunda Fase'!$N$8:$N$25)+SUMIF('Tabela da Segunda Fase'!$Q$8:$Q$25,L24,'Tabela da Segunda Fase'!$P$8:$P$25)</f>
        <v>3</v>
      </c>
      <c r="Q24" s="66">
        <f ca="1">SUMIF('Tabela da Segunda Fase'!$M$8:$M$25,L24,'Tabela da Segunda Fase'!$P$8:$P$25)+SUMIF('Tabela da Segunda Fase'!$Q$8:$Q$25,L24,'Tabela da Segunda Fase'!$N$8:$N$25)</f>
        <v>3</v>
      </c>
      <c r="R24" s="66">
        <f ca="1">(1000000*((3*M24)+N24))+(10000*M24)+(100*(P24-Q24))+P24+(0.001*(30-T24))</f>
        <v>3010003.0269999998</v>
      </c>
      <c r="S24" s="66">
        <f ca="1">RANK(R24,$R$22:$R$24)</f>
        <v>2</v>
      </c>
      <c r="T24" s="66">
        <v>3</v>
      </c>
      <c r="U24" s="66">
        <f ca="1">IF($S$22=T24,22,0)+IF($S$23=T24,23,0)+IF($S$24=T24,24,0)</f>
        <v>22</v>
      </c>
      <c r="W24" s="71" t="str">
        <f t="shared" ca="1" si="10"/>
        <v>'Auxiliar (2)'!L22</v>
      </c>
      <c r="X24" s="71" t="str">
        <f t="shared" ca="1" si="10"/>
        <v>'Auxiliar (2)'!M22</v>
      </c>
      <c r="Y24" s="71" t="str">
        <f t="shared" ca="1" si="10"/>
        <v>'Auxiliar (2)'!N22</v>
      </c>
      <c r="Z24" s="71" t="str">
        <f t="shared" ca="1" si="10"/>
        <v>'Auxiliar (2)'!O22</v>
      </c>
      <c r="AA24" s="71" t="str">
        <f t="shared" ca="1" si="10"/>
        <v>'Auxiliar (2)'!P22</v>
      </c>
      <c r="AB24" s="71" t="str">
        <f t="shared" ca="1" si="10"/>
        <v>'Auxiliar (2)'!Q22</v>
      </c>
      <c r="AD24" s="31"/>
    </row>
    <row r="25" spans="1:31" x14ac:dyDescent="0.2">
      <c r="L25" s="70"/>
      <c r="W25" s="71"/>
      <c r="X25" s="71"/>
      <c r="Y25" s="71"/>
      <c r="Z25" s="71"/>
      <c r="AA25" s="71"/>
      <c r="AB25" s="71"/>
      <c r="AD25" s="31"/>
    </row>
    <row r="26" spans="1:31" x14ac:dyDescent="0.2">
      <c r="L26" s="72" t="s">
        <v>35</v>
      </c>
      <c r="M26" s="72"/>
      <c r="N26" s="72"/>
      <c r="W26" s="81"/>
      <c r="X26" s="81"/>
      <c r="Y26" s="81"/>
      <c r="Z26" s="81"/>
      <c r="AA26" s="71"/>
      <c r="AB26" s="71"/>
      <c r="AD26" s="31"/>
    </row>
    <row r="27" spans="1:31" x14ac:dyDescent="0.2">
      <c r="I27" s="69"/>
      <c r="J27" s="69"/>
      <c r="K27" s="69"/>
      <c r="L27" s="72" t="s">
        <v>46</v>
      </c>
      <c r="M27" s="85"/>
      <c r="R27" s="85"/>
      <c r="W27" s="81"/>
      <c r="X27" s="81"/>
      <c r="Y27" s="81"/>
      <c r="Z27" s="81"/>
      <c r="AA27" s="71"/>
      <c r="AB27" s="71"/>
      <c r="AD27" s="23"/>
      <c r="AE27" s="23"/>
    </row>
    <row r="28" spans="1:31" x14ac:dyDescent="0.2">
      <c r="E28" s="76"/>
      <c r="L28" s="72" t="s">
        <v>108</v>
      </c>
      <c r="M28" s="85"/>
      <c r="R28" s="85"/>
      <c r="W28" s="81"/>
      <c r="X28" s="81"/>
      <c r="Y28" s="81"/>
      <c r="Z28" s="81"/>
      <c r="AA28" s="71"/>
      <c r="AB28" s="71"/>
      <c r="AD28" s="23"/>
      <c r="AE28" s="23"/>
    </row>
    <row r="29" spans="1:31" x14ac:dyDescent="0.2">
      <c r="E29" s="76"/>
      <c r="L29" s="72" t="s">
        <v>104</v>
      </c>
      <c r="M29" s="86"/>
      <c r="R29" s="86"/>
      <c r="W29" s="75"/>
      <c r="X29" s="75"/>
      <c r="Y29" s="75"/>
      <c r="Z29" s="71"/>
      <c r="AA29" s="71"/>
      <c r="AB29" s="71"/>
      <c r="AD29" s="23"/>
      <c r="AE29" s="23"/>
    </row>
    <row r="30" spans="1:31" x14ac:dyDescent="0.2">
      <c r="E30" s="76"/>
      <c r="L30" s="72" t="s">
        <v>80</v>
      </c>
      <c r="M30" s="85"/>
      <c r="R30" s="85"/>
      <c r="W30" s="66"/>
      <c r="X30" s="71"/>
      <c r="Y30" s="71"/>
      <c r="Z30" s="71"/>
      <c r="AA30" s="71"/>
      <c r="AB30" s="71"/>
    </row>
    <row r="31" spans="1:31" x14ac:dyDescent="0.2">
      <c r="E31" s="76"/>
      <c r="L31" s="72" t="s">
        <v>48</v>
      </c>
      <c r="M31" s="85"/>
      <c r="R31" s="85"/>
      <c r="W31" s="70"/>
    </row>
    <row r="32" spans="1:31" x14ac:dyDescent="0.2">
      <c r="L32" s="72" t="s">
        <v>47</v>
      </c>
      <c r="M32" s="87"/>
      <c r="R32" s="87"/>
      <c r="W32" s="70"/>
      <c r="X32" s="71"/>
      <c r="Y32" s="71"/>
      <c r="Z32" s="71"/>
      <c r="AA32" s="71"/>
      <c r="AB32" s="71"/>
    </row>
    <row r="33" spans="5:28" x14ac:dyDescent="0.2">
      <c r="E33" s="76"/>
      <c r="L33" s="72" t="s">
        <v>102</v>
      </c>
      <c r="M33" s="85"/>
      <c r="R33" s="85"/>
      <c r="W33" s="73"/>
      <c r="X33" s="71"/>
      <c r="Y33" s="71"/>
      <c r="Z33" s="71"/>
      <c r="AA33" s="71"/>
      <c r="AB33" s="71"/>
    </row>
    <row r="34" spans="5:28" x14ac:dyDescent="0.2">
      <c r="E34" s="76"/>
      <c r="L34" s="72" t="s">
        <v>117</v>
      </c>
      <c r="M34" s="85"/>
      <c r="R34" s="85"/>
      <c r="W34" s="66"/>
      <c r="X34" s="71"/>
      <c r="Y34" s="71"/>
      <c r="Z34" s="71"/>
      <c r="AA34" s="71"/>
      <c r="AB34" s="71"/>
    </row>
    <row r="35" spans="5:28" x14ac:dyDescent="0.2">
      <c r="E35" s="76"/>
      <c r="L35" s="72" t="s">
        <v>100</v>
      </c>
      <c r="M35" s="87"/>
      <c r="R35" s="87"/>
      <c r="W35" s="70"/>
      <c r="X35" s="71"/>
      <c r="Y35" s="71"/>
      <c r="Z35" s="71"/>
      <c r="AA35" s="71"/>
      <c r="AB35" s="71"/>
    </row>
    <row r="36" spans="5:28" x14ac:dyDescent="0.2">
      <c r="L36" s="72" t="s">
        <v>105</v>
      </c>
      <c r="M36" s="88"/>
      <c r="R36" s="88"/>
      <c r="W36" s="70"/>
    </row>
    <row r="37" spans="5:28" x14ac:dyDescent="0.2">
      <c r="E37" s="76"/>
      <c r="L37" s="72" t="s">
        <v>78</v>
      </c>
      <c r="M37" s="88"/>
      <c r="R37" s="88"/>
      <c r="W37" s="73"/>
      <c r="X37" s="71"/>
      <c r="Y37" s="71"/>
      <c r="Z37" s="71"/>
      <c r="AA37" s="71"/>
      <c r="AB37" s="71"/>
    </row>
    <row r="38" spans="5:28" x14ac:dyDescent="0.2">
      <c r="E38" s="76"/>
      <c r="L38" s="72" t="s">
        <v>114</v>
      </c>
      <c r="M38" s="88"/>
      <c r="R38" s="88"/>
      <c r="W38" s="71"/>
      <c r="X38" s="71"/>
      <c r="Y38" s="71"/>
      <c r="Z38" s="71"/>
      <c r="AA38" s="71"/>
      <c r="AB38" s="71"/>
    </row>
    <row r="39" spans="5:28" x14ac:dyDescent="0.2">
      <c r="E39" s="76"/>
      <c r="L39" s="72" t="s">
        <v>101</v>
      </c>
      <c r="M39" s="88"/>
      <c r="R39" s="88"/>
      <c r="W39" s="71"/>
      <c r="X39" s="71"/>
      <c r="Y39" s="71"/>
      <c r="Z39" s="71"/>
      <c r="AA39" s="71"/>
      <c r="AB39" s="71"/>
    </row>
    <row r="40" spans="5:28" x14ac:dyDescent="0.2">
      <c r="L40" s="72" t="s">
        <v>106</v>
      </c>
      <c r="M40" s="88"/>
      <c r="R40" s="88"/>
      <c r="W40" s="71"/>
      <c r="X40" s="71"/>
      <c r="Y40" s="71"/>
      <c r="Z40" s="71"/>
      <c r="AA40" s="71"/>
      <c r="AB40" s="71"/>
    </row>
    <row r="41" spans="5:28" x14ac:dyDescent="0.2">
      <c r="L41" s="72" t="s">
        <v>107</v>
      </c>
      <c r="M41" s="88"/>
      <c r="R41" s="88"/>
    </row>
    <row r="42" spans="5:28" x14ac:dyDescent="0.2">
      <c r="L42" s="72" t="s">
        <v>79</v>
      </c>
      <c r="M42" s="88"/>
      <c r="R42" s="88"/>
      <c r="W42" s="71"/>
      <c r="X42" s="71"/>
      <c r="Y42" s="71"/>
      <c r="Z42" s="71"/>
      <c r="AA42" s="71"/>
      <c r="AB42" s="71"/>
    </row>
    <row r="43" spans="5:28" x14ac:dyDescent="0.2">
      <c r="L43" s="72" t="s">
        <v>103</v>
      </c>
      <c r="M43" s="88"/>
      <c r="R43" s="88"/>
      <c r="W43" s="71"/>
      <c r="X43" s="71"/>
      <c r="Y43" s="71"/>
      <c r="Z43" s="71"/>
      <c r="AA43" s="71"/>
      <c r="AB43" s="71"/>
    </row>
    <row r="44" spans="5:28" x14ac:dyDescent="0.2">
      <c r="L44" s="72" t="s">
        <v>109</v>
      </c>
      <c r="M44" s="88"/>
      <c r="R44" s="88"/>
      <c r="W44" s="71"/>
      <c r="X44" s="71"/>
      <c r="Y44" s="71"/>
      <c r="Z44" s="71"/>
      <c r="AA44" s="71"/>
      <c r="AB44" s="71"/>
    </row>
    <row r="45" spans="5:28" x14ac:dyDescent="0.2">
      <c r="W45" s="71"/>
      <c r="X45" s="71"/>
      <c r="Y45" s="71"/>
      <c r="Z45" s="71"/>
      <c r="AA45" s="71"/>
      <c r="AB45" s="71"/>
    </row>
    <row r="47" spans="5:28" x14ac:dyDescent="0.2">
      <c r="W47" s="71"/>
      <c r="X47" s="71"/>
      <c r="Y47" s="71"/>
      <c r="Z47" s="71"/>
      <c r="AA47" s="71"/>
      <c r="AB47" s="71"/>
    </row>
    <row r="48" spans="5:28" x14ac:dyDescent="0.2">
      <c r="L48" s="66"/>
      <c r="R48" s="74"/>
      <c r="W48" s="71"/>
      <c r="X48" s="71"/>
      <c r="Y48" s="71"/>
      <c r="Z48" s="71"/>
      <c r="AA48" s="71"/>
      <c r="AB48" s="71"/>
    </row>
    <row r="49" spans="12:28" x14ac:dyDescent="0.2">
      <c r="L49" s="70"/>
      <c r="W49" s="71"/>
      <c r="X49" s="71"/>
      <c r="Y49" s="71"/>
      <c r="Z49" s="71"/>
      <c r="AA49" s="71"/>
      <c r="AB49" s="71"/>
    </row>
    <row r="50" spans="12:28" x14ac:dyDescent="0.2">
      <c r="L50" s="70"/>
      <c r="W50" s="71"/>
      <c r="X50" s="71"/>
      <c r="Y50" s="71"/>
      <c r="Z50" s="71"/>
      <c r="AA50" s="71"/>
      <c r="AB50" s="71"/>
    </row>
    <row r="51" spans="12:28" x14ac:dyDescent="0.2">
      <c r="L51" s="77"/>
      <c r="W51" s="71"/>
      <c r="X51" s="71"/>
      <c r="Y51" s="71"/>
      <c r="Z51" s="71"/>
      <c r="AA51" s="71"/>
      <c r="AB51" s="71"/>
    </row>
    <row r="52" spans="12:28" x14ac:dyDescent="0.2">
      <c r="R52" s="74"/>
      <c r="W52" s="71"/>
      <c r="X52" s="71"/>
      <c r="Y52" s="71"/>
      <c r="Z52" s="71"/>
      <c r="AA52" s="71"/>
      <c r="AB52" s="71"/>
    </row>
  </sheetData>
  <pageMargins left="0.59055118110236227" right="0.59055118110236227" top="0.59055118110236227" bottom="0.59055118110236227" header="0.51181102362204722" footer="0.51181102362204722"/>
  <pageSetup paperSize="9" orientation="landscape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87"/>
  <sheetViews>
    <sheetView topLeftCell="A22" zoomScale="90" zoomScaleNormal="90" workbookViewId="0">
      <selection activeCell="P36" sqref="P36"/>
    </sheetView>
  </sheetViews>
  <sheetFormatPr defaultRowHeight="12" x14ac:dyDescent="0.25"/>
  <cols>
    <col min="1" max="1" width="8.42578125" style="31" bestFit="1" customWidth="1"/>
    <col min="2" max="2" width="4.7109375" style="53" customWidth="1"/>
    <col min="3" max="12" width="3.7109375" style="31" customWidth="1"/>
    <col min="13" max="13" width="21.7109375" style="31" customWidth="1"/>
    <col min="14" max="16" width="3.7109375" style="31" customWidth="1"/>
    <col min="17" max="17" width="21.7109375" style="31" customWidth="1"/>
    <col min="18" max="27" width="3.7109375" style="31" customWidth="1"/>
    <col min="28" max="28" width="22.5703125" style="31" customWidth="1"/>
    <col min="29" max="16384" width="9.140625" style="31"/>
  </cols>
  <sheetData>
    <row r="1" spans="1:28" ht="34.5" x14ac:dyDescent="0.25">
      <c r="A1" s="208" t="s">
        <v>55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209"/>
      <c r="Q1" s="209"/>
      <c r="R1" s="209"/>
      <c r="S1" s="209"/>
      <c r="T1" s="209"/>
      <c r="U1" s="209"/>
      <c r="V1" s="209"/>
      <c r="W1" s="209"/>
      <c r="X1" s="209"/>
      <c r="Y1" s="209"/>
      <c r="Z1" s="209"/>
      <c r="AA1" s="209"/>
      <c r="AB1" s="209"/>
    </row>
    <row r="2" spans="1:28" ht="33" x14ac:dyDescent="0.25">
      <c r="A2" s="210" t="str">
        <f>'Tabela da Primeira Fase'!A2:AB2</f>
        <v>LIBERTADORES 2024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</row>
    <row r="3" spans="1:28" ht="30" x14ac:dyDescent="0.25">
      <c r="A3" s="223" t="s">
        <v>57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223"/>
      <c r="S3" s="223"/>
      <c r="T3" s="223"/>
      <c r="U3" s="223"/>
      <c r="V3" s="223"/>
      <c r="W3" s="223"/>
      <c r="X3" s="223"/>
      <c r="Y3" s="223"/>
      <c r="Z3" s="223"/>
      <c r="AA3" s="223"/>
      <c r="AB3" s="223"/>
    </row>
    <row r="5" spans="1:28" ht="20.100000000000001" customHeight="1" x14ac:dyDescent="0.25">
      <c r="A5" s="32" t="s">
        <v>5</v>
      </c>
      <c r="B5" s="211" t="s">
        <v>123</v>
      </c>
      <c r="C5" s="211"/>
      <c r="D5" s="211"/>
      <c r="E5" s="211"/>
      <c r="F5" s="33"/>
      <c r="G5" s="33"/>
      <c r="H5" s="33"/>
      <c r="I5" s="33"/>
      <c r="J5" s="33"/>
      <c r="K5" s="33"/>
      <c r="L5" s="33"/>
      <c r="M5" s="34"/>
      <c r="N5" s="212"/>
      <c r="O5" s="212"/>
      <c r="P5" s="212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</row>
    <row r="6" spans="1:28" ht="20.100000000000001" customHeight="1" x14ac:dyDescent="0.25">
      <c r="A6" s="35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</row>
    <row r="7" spans="1:28" s="40" customFormat="1" ht="24" customHeight="1" x14ac:dyDescent="0.25">
      <c r="A7" s="36" t="s">
        <v>6</v>
      </c>
      <c r="B7" s="36" t="s">
        <v>7</v>
      </c>
      <c r="C7" s="213" t="s">
        <v>8</v>
      </c>
      <c r="D7" s="213"/>
      <c r="E7" s="213"/>
      <c r="F7" s="213"/>
      <c r="G7" s="213"/>
      <c r="H7" s="213"/>
      <c r="I7" s="213"/>
      <c r="J7" s="213"/>
      <c r="K7" s="213"/>
      <c r="L7" s="213"/>
      <c r="M7" s="37"/>
      <c r="N7" s="214" t="s">
        <v>9</v>
      </c>
      <c r="O7" s="215"/>
      <c r="P7" s="216"/>
      <c r="Q7" s="38"/>
      <c r="R7" s="215" t="s">
        <v>8</v>
      </c>
      <c r="S7" s="215"/>
      <c r="T7" s="215"/>
      <c r="U7" s="215"/>
      <c r="V7" s="215"/>
      <c r="W7" s="215"/>
      <c r="X7" s="215"/>
      <c r="Y7" s="215"/>
      <c r="Z7" s="215"/>
      <c r="AA7" s="215"/>
      <c r="AB7" s="39" t="s">
        <v>35</v>
      </c>
    </row>
    <row r="8" spans="1:28" ht="24" customHeight="1" x14ac:dyDescent="0.25">
      <c r="A8" s="217">
        <v>4</v>
      </c>
      <c r="B8" s="111">
        <v>9</v>
      </c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43" t="str">
        <f ca="1">'Auxiliar (2)'!L4</f>
        <v>BOTAFOGO - JoR</v>
      </c>
      <c r="N8" s="42">
        <v>1</v>
      </c>
      <c r="O8" s="43" t="s">
        <v>10</v>
      </c>
      <c r="P8" s="42">
        <v>1</v>
      </c>
      <c r="Q8" s="43" t="str">
        <f ca="1">'Auxiliar (2)'!L2</f>
        <v>BOLIVAR BOL - AnB</v>
      </c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37" t="str">
        <f ca="1">'Auxiliar (2)'!L7</f>
        <v>INDEPENDIENTE ARG - Mar</v>
      </c>
    </row>
    <row r="9" spans="1:28" ht="24" customHeight="1" x14ac:dyDescent="0.25">
      <c r="A9" s="218"/>
      <c r="B9" s="111">
        <v>11</v>
      </c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43" t="str">
        <f ca="1">'Auxiliar (2)'!L8</f>
        <v>THE STRONGEST BOL - Jun</v>
      </c>
      <c r="N9" s="42">
        <v>0</v>
      </c>
      <c r="O9" s="43" t="s">
        <v>10</v>
      </c>
      <c r="P9" s="42">
        <v>1</v>
      </c>
      <c r="Q9" s="43" t="str">
        <f ca="1">'Auxiliar (2)'!L6</f>
        <v>FLAMENGO - Vas</v>
      </c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37" t="str">
        <f ca="1">'Auxiliar (2)'!L11</f>
        <v>CRUZEIRO - PC</v>
      </c>
    </row>
    <row r="10" spans="1:28" ht="24" customHeight="1" x14ac:dyDescent="0.25">
      <c r="A10" s="218"/>
      <c r="B10" s="111">
        <v>12</v>
      </c>
      <c r="C10" s="112"/>
      <c r="D10" s="112"/>
      <c r="E10" s="112"/>
      <c r="F10" s="112"/>
      <c r="G10" s="112"/>
      <c r="H10" s="112"/>
      <c r="I10" s="112"/>
      <c r="J10" s="112"/>
      <c r="K10" s="112"/>
      <c r="L10" s="112"/>
      <c r="M10" s="43" t="str">
        <f ca="1">'Auxiliar (2)'!L12</f>
        <v>ATLÉTICO MG - RoB</v>
      </c>
      <c r="N10" s="42">
        <v>0</v>
      </c>
      <c r="O10" s="43" t="s">
        <v>10</v>
      </c>
      <c r="P10" s="42">
        <v>5</v>
      </c>
      <c r="Q10" s="43" t="str">
        <f ca="1">'Auxiliar (2)'!L10</f>
        <v>NACIONAL URU - Ton</v>
      </c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37" t="str">
        <f ca="1">'Auxiliar (2)'!L15</f>
        <v>INTERNACIONAL - MaS</v>
      </c>
    </row>
    <row r="11" spans="1:28" ht="24" customHeight="1" x14ac:dyDescent="0.25">
      <c r="A11" s="218"/>
      <c r="B11" s="111">
        <v>6</v>
      </c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43" t="str">
        <f ca="1">'Auxiliar (2)'!L16</f>
        <v>FLUMINENSE - Sim</v>
      </c>
      <c r="N11" s="42">
        <v>0</v>
      </c>
      <c r="O11" s="43" t="s">
        <v>10</v>
      </c>
      <c r="P11" s="42">
        <v>3</v>
      </c>
      <c r="Q11" s="43" t="str">
        <f ca="1">'Auxiliar (2)'!L14</f>
        <v>GRÊMIO - MaF</v>
      </c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37" t="str">
        <f ca="1">'Auxiliar (2)'!L3</f>
        <v>PALMEIRAS - Alc</v>
      </c>
    </row>
    <row r="12" spans="1:28" ht="24" customHeight="1" x14ac:dyDescent="0.25">
      <c r="A12" s="218"/>
      <c r="B12" s="111">
        <v>7</v>
      </c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43" t="str">
        <f ca="1">'Auxiliar (2)'!L20</f>
        <v>RACING ARG - RoG</v>
      </c>
      <c r="N12" s="42">
        <v>1</v>
      </c>
      <c r="O12" s="43" t="s">
        <v>10</v>
      </c>
      <c r="P12" s="42">
        <v>1</v>
      </c>
      <c r="Q12" s="43" t="str">
        <f ca="1">'Auxiliar (2)'!L18</f>
        <v>VASCO DA GAMA - Pim</v>
      </c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37" t="str">
        <f ca="1">'Auxiliar (2)'!L23</f>
        <v>NÁUTICO - Jea</v>
      </c>
    </row>
    <row r="13" spans="1:28" ht="24" customHeight="1" x14ac:dyDescent="0.25">
      <c r="A13" s="219"/>
      <c r="B13" s="111">
        <v>8</v>
      </c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43" t="str">
        <f ca="1">'Auxiliar (2)'!L24</f>
        <v>OLIMPIA PAR - Ama</v>
      </c>
      <c r="N13" s="42">
        <v>3</v>
      </c>
      <c r="O13" s="43" t="s">
        <v>10</v>
      </c>
      <c r="P13" s="42">
        <v>1</v>
      </c>
      <c r="Q13" s="43" t="str">
        <f ca="1">'Auxiliar (2)'!L22</f>
        <v>COLO COLO CHI - Mal</v>
      </c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37" t="str">
        <f ca="1">'Auxiliar (2)'!L19</f>
        <v>BOCA JUNIORS ARG - Aéc</v>
      </c>
    </row>
    <row r="14" spans="1:28" ht="24" customHeight="1" x14ac:dyDescent="0.25">
      <c r="A14" s="220">
        <v>5</v>
      </c>
      <c r="B14" s="114">
        <v>11</v>
      </c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7" t="str">
        <f ca="1">'Auxiliar (2)'!L3</f>
        <v>PALMEIRAS - Alc</v>
      </c>
      <c r="N14" s="116">
        <v>0</v>
      </c>
      <c r="O14" s="117" t="s">
        <v>10</v>
      </c>
      <c r="P14" s="116">
        <v>2</v>
      </c>
      <c r="Q14" s="117" t="str">
        <f ca="1">'Auxiliar (2)'!L4</f>
        <v>BOTAFOGO - JoR</v>
      </c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38" t="str">
        <f ca="1">'Auxiliar (2)'!L10</f>
        <v>NACIONAL URU - Ton</v>
      </c>
    </row>
    <row r="15" spans="1:28" ht="24" customHeight="1" x14ac:dyDescent="0.25">
      <c r="A15" s="221"/>
      <c r="B15" s="114">
        <v>12</v>
      </c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M15" s="117" t="str">
        <f ca="1">'Auxiliar (2)'!L7</f>
        <v>INDEPENDIENTE ARG - Mar</v>
      </c>
      <c r="N15" s="116">
        <v>0</v>
      </c>
      <c r="O15" s="117" t="s">
        <v>10</v>
      </c>
      <c r="P15" s="116">
        <v>2</v>
      </c>
      <c r="Q15" s="117" t="str">
        <f ca="1">'Auxiliar (2)'!L8</f>
        <v>THE STRONGEST BOL - Jun</v>
      </c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38" t="str">
        <f ca="1">'Auxiliar (2)'!L14</f>
        <v>GRÊMIO - MaF</v>
      </c>
    </row>
    <row r="16" spans="1:28" ht="24" customHeight="1" x14ac:dyDescent="0.25">
      <c r="A16" s="221"/>
      <c r="B16" s="114">
        <v>6</v>
      </c>
      <c r="C16" s="115"/>
      <c r="D16" s="115"/>
      <c r="E16" s="115"/>
      <c r="F16" s="115"/>
      <c r="G16" s="115"/>
      <c r="H16" s="115"/>
      <c r="I16" s="115"/>
      <c r="J16" s="115"/>
      <c r="K16" s="115"/>
      <c r="L16" s="115"/>
      <c r="M16" s="117" t="str">
        <f ca="1">'Auxiliar (2)'!L11</f>
        <v>CRUZEIRO - PC</v>
      </c>
      <c r="N16" s="116">
        <v>3</v>
      </c>
      <c r="O16" s="117" t="s">
        <v>10</v>
      </c>
      <c r="P16" s="116">
        <v>1</v>
      </c>
      <c r="Q16" s="117" t="str">
        <f ca="1">'Auxiliar (2)'!L12</f>
        <v>ATLÉTICO MG - RoB</v>
      </c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38" t="str">
        <f ca="1">'Auxiliar (2)'!L2</f>
        <v>BOLIVAR BOL - AnB</v>
      </c>
    </row>
    <row r="17" spans="1:28" ht="24" customHeight="1" x14ac:dyDescent="0.25">
      <c r="A17" s="221"/>
      <c r="B17" s="114">
        <v>7</v>
      </c>
      <c r="C17" s="115"/>
      <c r="D17" s="115"/>
      <c r="E17" s="115"/>
      <c r="F17" s="115"/>
      <c r="G17" s="115"/>
      <c r="H17" s="115"/>
      <c r="I17" s="115"/>
      <c r="J17" s="115"/>
      <c r="K17" s="115"/>
      <c r="L17" s="115"/>
      <c r="M17" s="117" t="str">
        <f ca="1">'Auxiliar (2)'!L15</f>
        <v>INTERNACIONAL - MaS</v>
      </c>
      <c r="N17" s="116">
        <v>1</v>
      </c>
      <c r="O17" s="117" t="s">
        <v>10</v>
      </c>
      <c r="P17" s="116">
        <v>0</v>
      </c>
      <c r="Q17" s="117" t="str">
        <f ca="1">'Auxiliar (2)'!L16</f>
        <v>FLUMINENSE - Sim</v>
      </c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38" t="str">
        <f ca="1">'Auxiliar (2)'!L6</f>
        <v>FLAMENGO - Vas</v>
      </c>
    </row>
    <row r="18" spans="1:28" ht="24" customHeight="1" x14ac:dyDescent="0.25">
      <c r="A18" s="221"/>
      <c r="B18" s="119">
        <v>8</v>
      </c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7" t="str">
        <f ca="1">'Auxiliar (2)'!L19</f>
        <v>BOCA JUNIORS ARG - Aéc</v>
      </c>
      <c r="N18" s="116">
        <v>1</v>
      </c>
      <c r="O18" s="117" t="s">
        <v>10</v>
      </c>
      <c r="P18" s="116">
        <v>1</v>
      </c>
      <c r="Q18" s="117" t="str">
        <f ca="1">'Auxiliar (2)'!L20</f>
        <v>RACING ARG - RoG</v>
      </c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38" t="str">
        <f ca="1">'Auxiliar (2)'!L24</f>
        <v>OLIMPIA PAR - Ama</v>
      </c>
    </row>
    <row r="19" spans="1:28" ht="24" customHeight="1" x14ac:dyDescent="0.25">
      <c r="A19" s="222"/>
      <c r="B19" s="119">
        <v>9</v>
      </c>
      <c r="C19" s="115"/>
      <c r="D19" s="115"/>
      <c r="E19" s="115"/>
      <c r="F19" s="115"/>
      <c r="G19" s="115"/>
      <c r="H19" s="115"/>
      <c r="I19" s="115"/>
      <c r="J19" s="115"/>
      <c r="K19" s="115"/>
      <c r="L19" s="115"/>
      <c r="M19" s="117" t="str">
        <f ca="1">'Auxiliar (2)'!L23</f>
        <v>NÁUTICO - Jea</v>
      </c>
      <c r="N19" s="116">
        <v>2</v>
      </c>
      <c r="O19" s="117" t="s">
        <v>10</v>
      </c>
      <c r="P19" s="116">
        <v>0</v>
      </c>
      <c r="Q19" s="117" t="str">
        <f ca="1">'Auxiliar (2)'!L22</f>
        <v>COLO COLO CHI - Mal</v>
      </c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38" t="str">
        <f ca="1">'Auxiliar (2)'!L18</f>
        <v>VASCO DA GAMA - Pim</v>
      </c>
    </row>
    <row r="20" spans="1:28" ht="24" customHeight="1" x14ac:dyDescent="0.25">
      <c r="A20" s="217">
        <v>6</v>
      </c>
      <c r="B20" s="111">
        <v>12</v>
      </c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43" t="str">
        <f ca="1">'Auxiliar (2)'!L2</f>
        <v>BOLIVAR BOL - AnB</v>
      </c>
      <c r="N20" s="42">
        <v>0</v>
      </c>
      <c r="O20" s="43" t="s">
        <v>10</v>
      </c>
      <c r="P20" s="42">
        <v>3</v>
      </c>
      <c r="Q20" s="43" t="str">
        <f ca="1">'Auxiliar (2)'!L3</f>
        <v>PALMEIRAS - Alc</v>
      </c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37" t="str">
        <f ca="1">'Auxiliar (2)'!L16</f>
        <v>FLUMINENSE - Sim</v>
      </c>
    </row>
    <row r="21" spans="1:28" ht="24" customHeight="1" x14ac:dyDescent="0.25">
      <c r="A21" s="218"/>
      <c r="B21" s="111">
        <v>6</v>
      </c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43" t="str">
        <f ca="1">'Auxiliar (2)'!L6</f>
        <v>FLAMENGO - Vas</v>
      </c>
      <c r="N21" s="42">
        <v>3</v>
      </c>
      <c r="O21" s="43" t="s">
        <v>10</v>
      </c>
      <c r="P21" s="42">
        <v>0</v>
      </c>
      <c r="Q21" s="43" t="str">
        <f ca="1">'Auxiliar (2)'!L7</f>
        <v>INDEPENDIENTE ARG - Mar</v>
      </c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37" t="str">
        <f ca="1">'Auxiliar (2)'!L4</f>
        <v>BOTAFOGO - JoR</v>
      </c>
    </row>
    <row r="22" spans="1:28" ht="24" customHeight="1" x14ac:dyDescent="0.25">
      <c r="A22" s="218"/>
      <c r="B22" s="111">
        <v>7</v>
      </c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43" t="str">
        <f ca="1">'Auxiliar (2)'!L10</f>
        <v>NACIONAL URU - Ton</v>
      </c>
      <c r="N22" s="42">
        <v>2</v>
      </c>
      <c r="O22" s="43" t="s">
        <v>10</v>
      </c>
      <c r="P22" s="42">
        <v>0</v>
      </c>
      <c r="Q22" s="43" t="str">
        <f ca="1">'Auxiliar (2)'!L11</f>
        <v>CRUZEIRO - PC</v>
      </c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37" t="str">
        <f ca="1">'Auxiliar (2)'!L8</f>
        <v>THE STRONGEST BOL - Jun</v>
      </c>
    </row>
    <row r="23" spans="1:28" ht="24" customHeight="1" x14ac:dyDescent="0.25">
      <c r="A23" s="218"/>
      <c r="B23" s="111">
        <v>8</v>
      </c>
      <c r="C23" s="112"/>
      <c r="D23" s="112"/>
      <c r="E23" s="112"/>
      <c r="F23" s="112"/>
      <c r="G23" s="112"/>
      <c r="H23" s="112"/>
      <c r="I23" s="112"/>
      <c r="J23" s="112"/>
      <c r="K23" s="112"/>
      <c r="L23" s="112"/>
      <c r="M23" s="43" t="str">
        <f ca="1">'Auxiliar (2)'!L14</f>
        <v>GRÊMIO - MaF</v>
      </c>
      <c r="N23" s="42">
        <v>4</v>
      </c>
      <c r="O23" s="43" t="s">
        <v>10</v>
      </c>
      <c r="P23" s="42">
        <v>2</v>
      </c>
      <c r="Q23" s="43" t="str">
        <f ca="1">'Auxiliar (2)'!L15</f>
        <v>INTERNACIONAL - MaS</v>
      </c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37" t="str">
        <f ca="1">'Auxiliar (2)'!L12</f>
        <v>ATLÉTICO MG - RoB</v>
      </c>
    </row>
    <row r="24" spans="1:28" ht="24" customHeight="1" x14ac:dyDescent="0.25">
      <c r="A24" s="218"/>
      <c r="B24" s="111">
        <v>9</v>
      </c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43" t="str">
        <f ca="1">'Auxiliar (2)'!L18</f>
        <v>VASCO DA GAMA - Pim</v>
      </c>
      <c r="N24" s="42">
        <v>0</v>
      </c>
      <c r="O24" s="43" t="s">
        <v>10</v>
      </c>
      <c r="P24" s="42">
        <v>1</v>
      </c>
      <c r="Q24" s="43" t="str">
        <f ca="1">'Auxiliar (2)'!L19</f>
        <v>BOCA JUNIORS ARG - Aéc</v>
      </c>
      <c r="R24" s="113"/>
      <c r="S24" s="113"/>
      <c r="T24" s="113"/>
      <c r="U24" s="113"/>
      <c r="V24" s="113"/>
      <c r="W24" s="113"/>
      <c r="X24" s="113"/>
      <c r="Y24" s="113"/>
      <c r="Z24" s="113"/>
      <c r="AA24" s="113"/>
      <c r="AB24" s="137" t="str">
        <f ca="1">'Auxiliar (2)'!L22</f>
        <v>COLO COLO CHI - Mal</v>
      </c>
    </row>
    <row r="25" spans="1:28" ht="24" customHeight="1" x14ac:dyDescent="0.25">
      <c r="A25" s="219"/>
      <c r="B25" s="111">
        <v>11</v>
      </c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43" t="str">
        <f ca="1">'Auxiliar (2)'!L24</f>
        <v>OLIMPIA PAR - Ama</v>
      </c>
      <c r="N25" s="42">
        <v>0</v>
      </c>
      <c r="O25" s="43" t="s">
        <v>10</v>
      </c>
      <c r="P25" s="42">
        <v>2</v>
      </c>
      <c r="Q25" s="43" t="str">
        <f ca="1">'Auxiliar (2)'!L23</f>
        <v>NÁUTICO - Jea</v>
      </c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37" t="str">
        <f ca="1">'Auxiliar (2)'!L20</f>
        <v>RACING ARG - RoG</v>
      </c>
    </row>
    <row r="26" spans="1:28" ht="18" customHeight="1" x14ac:dyDescent="0.25">
      <c r="A26" s="46"/>
      <c r="B26" s="46"/>
      <c r="C26" s="47"/>
      <c r="D26" s="47"/>
      <c r="E26" s="47"/>
      <c r="F26" s="47"/>
      <c r="G26" s="47"/>
      <c r="H26" s="47"/>
      <c r="I26" s="47"/>
      <c r="J26" s="47"/>
      <c r="K26" s="47"/>
      <c r="L26" s="47"/>
      <c r="N26" s="31" t="str">
        <f t="shared" ref="N26" si="0">IF(C26="","",IF(C26=0,0,COUNT(C26:L26)))</f>
        <v/>
      </c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</row>
    <row r="27" spans="1:28" ht="22.5" customHeight="1" x14ac:dyDescent="0.25">
      <c r="A27" s="207" t="s">
        <v>124</v>
      </c>
      <c r="B27" s="207"/>
      <c r="C27" s="207"/>
      <c r="D27" s="207"/>
      <c r="E27" s="207"/>
      <c r="F27" s="207"/>
      <c r="G27" s="207"/>
      <c r="H27" s="207"/>
      <c r="I27" s="207"/>
      <c r="J27" s="207"/>
      <c r="K27" s="207"/>
      <c r="L27" s="207"/>
      <c r="M27" s="207"/>
      <c r="N27" s="207"/>
      <c r="O27" s="207"/>
      <c r="P27" s="207"/>
      <c r="Q27" s="207"/>
      <c r="R27" s="207"/>
      <c r="S27" s="207"/>
      <c r="T27" s="207"/>
      <c r="U27" s="207"/>
      <c r="V27" s="207"/>
      <c r="W27" s="207"/>
      <c r="X27" s="207"/>
      <c r="Y27" s="207"/>
      <c r="Z27" s="207"/>
      <c r="AA27" s="207"/>
      <c r="AB27" s="207"/>
    </row>
    <row r="28" spans="1:28" ht="18" customHeight="1" x14ac:dyDescent="0.25">
      <c r="A28" s="46"/>
      <c r="B28" s="46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9"/>
      <c r="N28" s="50"/>
      <c r="O28" s="34"/>
      <c r="P28" s="50"/>
      <c r="Q28" s="49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</row>
    <row r="29" spans="1:28" ht="18" customHeight="1" x14ac:dyDescent="0.25">
      <c r="A29" s="203">
        <v>7</v>
      </c>
      <c r="B29" s="45">
        <v>11</v>
      </c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3" t="str">
        <f ca="1">'Classif da Seg Fase'!B7</f>
        <v>BOTAFOGO - JoR</v>
      </c>
      <c r="N29" s="42">
        <v>0</v>
      </c>
      <c r="O29" s="43" t="s">
        <v>10</v>
      </c>
      <c r="P29" s="42">
        <v>0</v>
      </c>
      <c r="Q29" s="43" t="str">
        <f ca="1">'Classif da Seg Fase'!B25</f>
        <v>GRÊMIO - MaF</v>
      </c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137" t="str">
        <f ca="1">'Classif da Seg Fase'!B14</f>
        <v>THE STRONGEST BOL - Jun</v>
      </c>
    </row>
    <row r="30" spans="1:28" ht="18" customHeight="1" x14ac:dyDescent="0.25">
      <c r="A30" s="204"/>
      <c r="B30" s="45">
        <v>12</v>
      </c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3" t="str">
        <f ca="1">'Classif da Seg Fase'!B13</f>
        <v>FLAMENGO - Vas</v>
      </c>
      <c r="N30" s="42">
        <v>1</v>
      </c>
      <c r="O30" s="43" t="s">
        <v>10</v>
      </c>
      <c r="P30" s="42">
        <v>2</v>
      </c>
      <c r="Q30" s="43" t="str">
        <f ca="1">'Classif da Seg Fase'!B19</f>
        <v>NACIONAL URU - Ton</v>
      </c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137" t="str">
        <f ca="1">'Classif da Seg Fase'!B8</f>
        <v>PALMEIRAS - Alc</v>
      </c>
    </row>
    <row r="31" spans="1:28" ht="18" customHeight="1" x14ac:dyDescent="0.25">
      <c r="A31" s="205"/>
      <c r="B31" s="120">
        <v>7</v>
      </c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3" t="str">
        <f ca="1">'Classif da Seg Fase'!B31</f>
        <v>BOCA JUNIORS ARG - Aéc</v>
      </c>
      <c r="N31" s="122">
        <v>0</v>
      </c>
      <c r="O31" s="123" t="s">
        <v>10</v>
      </c>
      <c r="P31" s="122">
        <v>2</v>
      </c>
      <c r="Q31" s="123" t="str">
        <f ca="1">'Classif da Seg Fase'!B37</f>
        <v>NÁUTICO - Jea</v>
      </c>
      <c r="R31" s="124"/>
      <c r="S31" s="124"/>
      <c r="T31" s="124"/>
      <c r="U31" s="124"/>
      <c r="V31" s="124"/>
      <c r="W31" s="124"/>
      <c r="X31" s="124"/>
      <c r="Y31" s="124"/>
      <c r="Z31" s="124"/>
      <c r="AA31" s="124"/>
      <c r="AB31" s="139" t="str">
        <f ca="1">'Classif da Seg Fase'!B32</f>
        <v>RACING ARG - RoG</v>
      </c>
    </row>
    <row r="32" spans="1:28" ht="18" customHeight="1" x14ac:dyDescent="0.25">
      <c r="A32" s="46"/>
      <c r="B32" s="46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9"/>
      <c r="N32" s="50"/>
      <c r="O32" s="34"/>
      <c r="P32" s="50"/>
      <c r="Q32" s="49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</row>
    <row r="33" spans="1:28" ht="22.5" customHeight="1" x14ac:dyDescent="0.25">
      <c r="A33" s="206" t="s">
        <v>125</v>
      </c>
      <c r="B33" s="207"/>
      <c r="C33" s="207"/>
      <c r="D33" s="207"/>
      <c r="E33" s="207"/>
      <c r="F33" s="207"/>
      <c r="G33" s="207"/>
      <c r="H33" s="207"/>
      <c r="I33" s="207"/>
      <c r="J33" s="207"/>
      <c r="K33" s="207"/>
      <c r="L33" s="207"/>
      <c r="M33" s="207"/>
      <c r="N33" s="207"/>
      <c r="O33" s="207"/>
      <c r="P33" s="207"/>
      <c r="Q33" s="207"/>
      <c r="R33" s="207"/>
      <c r="S33" s="207"/>
      <c r="T33" s="207"/>
      <c r="U33" s="207"/>
      <c r="V33" s="207"/>
      <c r="W33" s="207"/>
      <c r="X33" s="207"/>
      <c r="Y33" s="207"/>
      <c r="Z33" s="207"/>
      <c r="AA33" s="207"/>
      <c r="AB33" s="207"/>
    </row>
    <row r="34" spans="1:28" ht="18" customHeight="1" x14ac:dyDescent="0.25">
      <c r="A34" s="46"/>
      <c r="B34" s="46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9"/>
      <c r="N34" s="50"/>
      <c r="O34" s="34"/>
      <c r="P34" s="50"/>
      <c r="Q34" s="49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</row>
    <row r="35" spans="1:28" ht="18" customHeight="1" x14ac:dyDescent="0.25">
      <c r="A35" s="140">
        <v>8</v>
      </c>
      <c r="B35" s="45">
        <v>9</v>
      </c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3" t="str">
        <f ca="1">Q29</f>
        <v>GRÊMIO - MaF</v>
      </c>
      <c r="N35" s="42">
        <v>0</v>
      </c>
      <c r="O35" s="43" t="s">
        <v>10</v>
      </c>
      <c r="P35" s="42">
        <v>1</v>
      </c>
      <c r="Q35" s="43" t="str">
        <f ca="1">Q30</f>
        <v>NACIONAL URU - Ton</v>
      </c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137" t="s">
        <v>126</v>
      </c>
    </row>
    <row r="36" spans="1:28" ht="18" customHeight="1" x14ac:dyDescent="0.25">
      <c r="A36" s="46"/>
      <c r="B36" s="46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9"/>
      <c r="N36" s="50"/>
      <c r="O36" s="34"/>
      <c r="P36" s="50"/>
      <c r="Q36" s="49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</row>
    <row r="37" spans="1:28" ht="18" customHeight="1" x14ac:dyDescent="0.25">
      <c r="A37" s="46"/>
      <c r="B37" s="46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9"/>
      <c r="N37" s="50"/>
      <c r="O37" s="34"/>
      <c r="P37" s="50"/>
      <c r="Q37" s="49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</row>
    <row r="38" spans="1:28" ht="18" customHeight="1" x14ac:dyDescent="0.25">
      <c r="A38" s="46"/>
      <c r="B38" s="46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9"/>
      <c r="N38" s="50"/>
      <c r="O38" s="34"/>
      <c r="P38" s="50"/>
      <c r="Q38" s="49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</row>
    <row r="39" spans="1:28" ht="18" customHeight="1" x14ac:dyDescent="0.25">
      <c r="A39" s="46"/>
      <c r="B39" s="46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9"/>
      <c r="N39" s="50"/>
      <c r="O39" s="34"/>
      <c r="P39" s="50"/>
      <c r="Q39" s="49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</row>
    <row r="40" spans="1:28" ht="18" customHeight="1" x14ac:dyDescent="0.25">
      <c r="A40" s="46"/>
      <c r="B40" s="46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9"/>
      <c r="N40" s="50"/>
      <c r="O40" s="34"/>
      <c r="P40" s="50"/>
      <c r="Q40" s="49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</row>
    <row r="41" spans="1:28" ht="18" customHeight="1" x14ac:dyDescent="0.25">
      <c r="A41" s="46"/>
      <c r="B41" s="46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9"/>
      <c r="N41" s="50"/>
      <c r="O41" s="34"/>
      <c r="P41" s="50"/>
      <c r="Q41" s="49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</row>
    <row r="42" spans="1:28" ht="18" customHeight="1" x14ac:dyDescent="0.25">
      <c r="A42" s="46"/>
      <c r="B42" s="46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9"/>
      <c r="N42" s="50"/>
      <c r="O42" s="34"/>
      <c r="P42" s="50"/>
      <c r="Q42" s="49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</row>
    <row r="43" spans="1:28" ht="18" customHeight="1" x14ac:dyDescent="0.25">
      <c r="A43" s="46"/>
      <c r="B43" s="46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9"/>
      <c r="N43" s="50"/>
      <c r="O43" s="34"/>
      <c r="P43" s="50"/>
      <c r="Q43" s="49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</row>
    <row r="44" spans="1:28" ht="18" customHeight="1" x14ac:dyDescent="0.25">
      <c r="A44" s="46"/>
      <c r="B44" s="46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9"/>
      <c r="N44" s="50"/>
      <c r="O44" s="34"/>
      <c r="P44" s="50"/>
      <c r="Q44" s="49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</row>
    <row r="45" spans="1:28" ht="18" customHeight="1" x14ac:dyDescent="0.25">
      <c r="A45" s="46"/>
      <c r="B45" s="46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9"/>
      <c r="N45" s="50"/>
      <c r="O45" s="34"/>
      <c r="P45" s="50"/>
      <c r="Q45" s="49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</row>
    <row r="46" spans="1:28" ht="18" customHeight="1" x14ac:dyDescent="0.25">
      <c r="A46" s="46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9"/>
      <c r="N46" s="50"/>
      <c r="O46" s="34"/>
      <c r="P46" s="50"/>
      <c r="Q46" s="49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</row>
    <row r="47" spans="1:28" ht="18" customHeight="1" x14ac:dyDescent="0.25">
      <c r="A47" s="46"/>
      <c r="B47" s="46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9"/>
      <c r="N47" s="50"/>
      <c r="O47" s="34"/>
      <c r="P47" s="50"/>
      <c r="Q47" s="49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</row>
    <row r="48" spans="1:28" ht="18" customHeight="1" x14ac:dyDescent="0.25">
      <c r="A48" s="46"/>
      <c r="B48" s="46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9"/>
      <c r="N48" s="50"/>
      <c r="O48" s="34"/>
      <c r="P48" s="50"/>
      <c r="Q48" s="49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</row>
    <row r="49" spans="1:28" ht="18" customHeight="1" x14ac:dyDescent="0.25">
      <c r="A49" s="46"/>
      <c r="B49" s="46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9"/>
      <c r="N49" s="50"/>
      <c r="O49" s="34"/>
      <c r="P49" s="50"/>
      <c r="Q49" s="49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</row>
    <row r="50" spans="1:28" ht="18" customHeight="1" x14ac:dyDescent="0.25">
      <c r="A50" s="46"/>
      <c r="B50" s="46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9"/>
      <c r="N50" s="50"/>
      <c r="O50" s="34"/>
      <c r="P50" s="50"/>
      <c r="Q50" s="49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</row>
    <row r="51" spans="1:28" ht="18" customHeight="1" x14ac:dyDescent="0.25">
      <c r="A51" s="46"/>
      <c r="B51" s="46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9"/>
      <c r="N51" s="50"/>
      <c r="O51" s="34"/>
      <c r="P51" s="50"/>
      <c r="Q51" s="49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</row>
    <row r="52" spans="1:28" ht="18" customHeight="1" x14ac:dyDescent="0.25">
      <c r="A52" s="46"/>
      <c r="B52" s="46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9"/>
      <c r="N52" s="50"/>
      <c r="O52" s="34"/>
      <c r="P52" s="50"/>
      <c r="Q52" s="49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</row>
    <row r="53" spans="1:28" ht="18" customHeight="1" x14ac:dyDescent="0.25">
      <c r="A53" s="46"/>
      <c r="B53" s="46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9"/>
      <c r="N53" s="50"/>
      <c r="O53" s="34"/>
      <c r="P53" s="50"/>
      <c r="Q53" s="49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</row>
    <row r="54" spans="1:28" ht="18" customHeight="1" x14ac:dyDescent="0.25">
      <c r="A54" s="46"/>
      <c r="B54" s="46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9"/>
      <c r="N54" s="50"/>
      <c r="O54" s="34"/>
      <c r="P54" s="50"/>
      <c r="Q54" s="49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</row>
    <row r="55" spans="1:28" ht="18" customHeight="1" x14ac:dyDescent="0.25">
      <c r="A55" s="46"/>
      <c r="B55" s="46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9"/>
      <c r="N55" s="50"/>
      <c r="O55" s="34"/>
      <c r="P55" s="50"/>
      <c r="Q55" s="49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</row>
    <row r="56" spans="1:28" ht="18" customHeight="1" x14ac:dyDescent="0.25">
      <c r="A56" s="51"/>
      <c r="B56" s="52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49"/>
      <c r="N56" s="34"/>
      <c r="O56" s="34"/>
      <c r="P56" s="34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</row>
    <row r="57" spans="1:28" ht="18" customHeight="1" x14ac:dyDescent="0.25">
      <c r="A57" s="51"/>
      <c r="B57" s="52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49"/>
      <c r="N57" s="34"/>
      <c r="O57" s="34"/>
      <c r="P57" s="34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</row>
    <row r="58" spans="1:28" ht="18" customHeight="1" x14ac:dyDescent="0.25">
      <c r="A58" s="51"/>
      <c r="B58" s="52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49"/>
      <c r="N58" s="34"/>
      <c r="O58" s="34"/>
      <c r="P58" s="34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</row>
    <row r="59" spans="1:28" ht="18" customHeight="1" x14ac:dyDescent="0.25">
      <c r="A59" s="51"/>
      <c r="B59" s="52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49"/>
      <c r="N59" s="34"/>
      <c r="O59" s="34"/>
      <c r="P59" s="34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</row>
    <row r="60" spans="1:28" x14ac:dyDescent="0.25">
      <c r="A60" s="51"/>
      <c r="B60" s="52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49"/>
      <c r="N60" s="34"/>
      <c r="O60" s="34"/>
      <c r="P60" s="34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</row>
    <row r="61" spans="1:28" x14ac:dyDescent="0.25">
      <c r="A61" s="51"/>
      <c r="B61" s="52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49"/>
      <c r="N61" s="34"/>
      <c r="O61" s="34"/>
      <c r="P61" s="34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</row>
    <row r="62" spans="1:28" x14ac:dyDescent="0.25">
      <c r="A62" s="51"/>
      <c r="B62" s="52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49"/>
      <c r="N62" s="34"/>
      <c r="O62" s="34"/>
      <c r="P62" s="34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</row>
    <row r="63" spans="1:28" x14ac:dyDescent="0.25">
      <c r="A63" s="51"/>
      <c r="B63" s="52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49"/>
      <c r="N63" s="34"/>
      <c r="O63" s="34"/>
      <c r="P63" s="34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</row>
    <row r="64" spans="1:28" x14ac:dyDescent="0.25">
      <c r="A64" s="51"/>
      <c r="B64" s="52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49"/>
      <c r="N64" s="34"/>
      <c r="O64" s="34"/>
      <c r="P64" s="34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</row>
    <row r="65" spans="1:28" x14ac:dyDescent="0.25">
      <c r="A65" s="51"/>
      <c r="B65" s="52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49"/>
      <c r="N65" s="34"/>
      <c r="O65" s="34"/>
      <c r="P65" s="34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</row>
    <row r="66" spans="1:28" x14ac:dyDescent="0.25">
      <c r="A66" s="51"/>
      <c r="B66" s="52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49"/>
      <c r="N66" s="34"/>
      <c r="O66" s="34"/>
      <c r="P66" s="34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</row>
    <row r="67" spans="1:28" x14ac:dyDescent="0.25">
      <c r="A67" s="51"/>
      <c r="B67" s="52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49"/>
      <c r="N67" s="34"/>
      <c r="O67" s="34"/>
      <c r="P67" s="34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</row>
    <row r="68" spans="1:28" x14ac:dyDescent="0.25">
      <c r="A68" s="51"/>
      <c r="B68" s="52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49"/>
      <c r="N68" s="34"/>
      <c r="O68" s="34"/>
      <c r="P68" s="34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</row>
    <row r="69" spans="1:28" x14ac:dyDescent="0.25">
      <c r="A69" s="51"/>
      <c r="B69" s="52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49"/>
      <c r="N69" s="34"/>
      <c r="O69" s="34"/>
      <c r="P69" s="34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</row>
    <row r="70" spans="1:28" x14ac:dyDescent="0.25">
      <c r="A70" s="51"/>
      <c r="B70" s="52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49"/>
      <c r="N70" s="34"/>
      <c r="O70" s="34"/>
      <c r="P70" s="34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</row>
    <row r="71" spans="1:28" x14ac:dyDescent="0.25">
      <c r="A71" s="51"/>
      <c r="B71" s="52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49"/>
      <c r="N71" s="34"/>
      <c r="O71" s="34"/>
      <c r="P71" s="34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</row>
    <row r="72" spans="1:28" x14ac:dyDescent="0.25">
      <c r="A72" s="51"/>
      <c r="B72" s="52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49"/>
      <c r="N72" s="34"/>
      <c r="O72" s="34"/>
      <c r="P72" s="34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</row>
    <row r="73" spans="1:28" x14ac:dyDescent="0.25">
      <c r="A73" s="51"/>
      <c r="B73" s="52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49"/>
      <c r="N73" s="34"/>
      <c r="O73" s="34"/>
      <c r="P73" s="34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</row>
    <row r="74" spans="1:28" x14ac:dyDescent="0.25">
      <c r="A74" s="51"/>
      <c r="B74" s="52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49"/>
      <c r="N74" s="34"/>
      <c r="O74" s="34"/>
      <c r="P74" s="34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</row>
    <row r="75" spans="1:28" x14ac:dyDescent="0.25">
      <c r="A75" s="51"/>
      <c r="B75" s="52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49"/>
      <c r="N75" s="34"/>
      <c r="O75" s="34"/>
      <c r="P75" s="34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</row>
    <row r="76" spans="1:28" x14ac:dyDescent="0.25">
      <c r="A76" s="51"/>
      <c r="B76" s="52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49"/>
      <c r="N76" s="34"/>
      <c r="O76" s="34"/>
      <c r="P76" s="34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</row>
    <row r="77" spans="1:28" x14ac:dyDescent="0.25">
      <c r="A77" s="51"/>
      <c r="B77" s="52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49"/>
      <c r="N77" s="34"/>
      <c r="O77" s="34"/>
      <c r="P77" s="34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</row>
    <row r="78" spans="1:28" x14ac:dyDescent="0.25">
      <c r="A78" s="51"/>
      <c r="B78" s="52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49"/>
      <c r="N78" s="34"/>
      <c r="O78" s="34"/>
      <c r="P78" s="34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</row>
    <row r="79" spans="1:28" x14ac:dyDescent="0.25">
      <c r="A79" s="51"/>
      <c r="B79" s="52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49"/>
      <c r="N79" s="34"/>
      <c r="O79" s="34"/>
      <c r="P79" s="34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</row>
    <row r="80" spans="1:28" x14ac:dyDescent="0.25">
      <c r="A80" s="51"/>
      <c r="B80" s="52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49"/>
      <c r="N80" s="34"/>
      <c r="O80" s="34"/>
      <c r="P80" s="34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</row>
    <row r="81" spans="1:28" x14ac:dyDescent="0.25">
      <c r="A81" s="51"/>
      <c r="B81" s="52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49"/>
      <c r="N81" s="34"/>
      <c r="O81" s="34"/>
      <c r="P81" s="34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</row>
    <row r="82" spans="1:28" x14ac:dyDescent="0.25">
      <c r="A82" s="51"/>
      <c r="B82" s="52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49"/>
      <c r="N82" s="34"/>
      <c r="O82" s="34"/>
      <c r="P82" s="34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</row>
    <row r="83" spans="1:28" x14ac:dyDescent="0.25">
      <c r="A83" s="51"/>
      <c r="B83" s="52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49"/>
      <c r="N83" s="34"/>
      <c r="O83" s="34"/>
      <c r="P83" s="34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</row>
    <row r="84" spans="1:28" x14ac:dyDescent="0.25">
      <c r="A84" s="51"/>
      <c r="B84" s="52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49"/>
      <c r="N84" s="34"/>
      <c r="O84" s="34"/>
      <c r="P84" s="34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</row>
    <row r="85" spans="1:28" x14ac:dyDescent="0.25">
      <c r="A85" s="51"/>
      <c r="B85" s="52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49"/>
      <c r="N85" s="34"/>
      <c r="O85" s="34"/>
      <c r="P85" s="34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</row>
    <row r="86" spans="1:28" x14ac:dyDescent="0.25">
      <c r="A86" s="51"/>
      <c r="B86" s="52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49"/>
      <c r="N86" s="34"/>
      <c r="O86" s="34"/>
      <c r="P86" s="34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</row>
    <row r="87" spans="1:28" x14ac:dyDescent="0.25">
      <c r="A87" s="51"/>
      <c r="B87" s="52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49"/>
      <c r="N87" s="34"/>
      <c r="O87" s="34"/>
      <c r="P87" s="34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</row>
    <row r="88" spans="1:28" x14ac:dyDescent="0.25">
      <c r="A88" s="51"/>
      <c r="B88" s="52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49"/>
      <c r="N88" s="34"/>
      <c r="O88" s="34"/>
      <c r="P88" s="34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</row>
    <row r="89" spans="1:28" x14ac:dyDescent="0.25">
      <c r="A89" s="51"/>
      <c r="B89" s="52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49"/>
      <c r="N89" s="34"/>
      <c r="O89" s="34"/>
      <c r="P89" s="34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</row>
    <row r="90" spans="1:28" x14ac:dyDescent="0.25">
      <c r="A90" s="51"/>
      <c r="B90" s="52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49"/>
      <c r="N90" s="34"/>
      <c r="O90" s="34"/>
      <c r="P90" s="34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</row>
    <row r="91" spans="1:28" x14ac:dyDescent="0.25">
      <c r="A91" s="51"/>
      <c r="B91" s="52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49"/>
      <c r="N91" s="34"/>
      <c r="O91" s="34"/>
      <c r="P91" s="34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</row>
    <row r="92" spans="1:28" x14ac:dyDescent="0.25">
      <c r="A92" s="51"/>
      <c r="B92" s="52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49"/>
      <c r="N92" s="34"/>
      <c r="O92" s="34"/>
      <c r="P92" s="34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</row>
    <row r="93" spans="1:28" x14ac:dyDescent="0.25">
      <c r="A93" s="51"/>
      <c r="B93" s="52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49"/>
      <c r="N93" s="34"/>
      <c r="O93" s="34"/>
      <c r="P93" s="34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</row>
    <row r="94" spans="1:28" x14ac:dyDescent="0.25">
      <c r="A94" s="51"/>
      <c r="B94" s="52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49"/>
      <c r="N94" s="34"/>
      <c r="O94" s="34"/>
      <c r="P94" s="34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</row>
    <row r="95" spans="1:28" x14ac:dyDescent="0.25">
      <c r="A95" s="51"/>
      <c r="B95" s="52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49"/>
      <c r="N95" s="34"/>
      <c r="O95" s="34"/>
      <c r="P95" s="34"/>
      <c r="Q95" s="49"/>
      <c r="R95" s="49"/>
      <c r="S95" s="49"/>
      <c r="T95" s="49"/>
      <c r="U95" s="49"/>
      <c r="V95" s="49"/>
      <c r="W95" s="49"/>
      <c r="X95" s="49"/>
      <c r="Y95" s="49"/>
      <c r="Z95" s="49"/>
      <c r="AA95" s="49"/>
      <c r="AB95" s="49"/>
    </row>
    <row r="96" spans="1:28" x14ac:dyDescent="0.25">
      <c r="A96" s="51"/>
      <c r="B96" s="52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49"/>
      <c r="N96" s="34"/>
      <c r="O96" s="34"/>
      <c r="P96" s="34"/>
      <c r="Q96" s="49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</row>
    <row r="97" spans="1:28" x14ac:dyDescent="0.25">
      <c r="A97" s="51"/>
      <c r="B97" s="52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49"/>
      <c r="N97" s="34"/>
      <c r="O97" s="34"/>
      <c r="P97" s="34"/>
      <c r="Q97" s="49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</row>
    <row r="98" spans="1:28" x14ac:dyDescent="0.25">
      <c r="A98" s="51"/>
      <c r="B98" s="52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49"/>
      <c r="N98" s="34"/>
      <c r="O98" s="34"/>
      <c r="P98" s="34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</row>
    <row r="99" spans="1:28" x14ac:dyDescent="0.25">
      <c r="A99" s="51"/>
      <c r="B99" s="52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49"/>
      <c r="N99" s="34"/>
      <c r="O99" s="34"/>
      <c r="P99" s="34"/>
      <c r="Q99" s="49"/>
      <c r="R99" s="49"/>
      <c r="S99" s="49"/>
      <c r="T99" s="49"/>
      <c r="U99" s="49"/>
      <c r="V99" s="49"/>
      <c r="W99" s="49"/>
      <c r="X99" s="49"/>
      <c r="Y99" s="49"/>
      <c r="Z99" s="49"/>
      <c r="AA99" s="49"/>
      <c r="AB99" s="49"/>
    </row>
    <row r="100" spans="1:28" x14ac:dyDescent="0.25">
      <c r="A100" s="51"/>
      <c r="B100" s="52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49"/>
      <c r="N100" s="34"/>
      <c r="O100" s="34"/>
      <c r="P100" s="34"/>
      <c r="Q100" s="49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49"/>
    </row>
    <row r="101" spans="1:28" x14ac:dyDescent="0.25">
      <c r="A101" s="51"/>
      <c r="B101" s="52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49"/>
      <c r="N101" s="34"/>
      <c r="O101" s="34"/>
      <c r="P101" s="34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</row>
    <row r="102" spans="1:28" x14ac:dyDescent="0.25">
      <c r="A102" s="51"/>
      <c r="B102" s="52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49"/>
      <c r="N102" s="34"/>
      <c r="O102" s="34"/>
      <c r="P102" s="34"/>
      <c r="Q102" s="49"/>
      <c r="R102" s="49"/>
      <c r="S102" s="49"/>
      <c r="T102" s="49"/>
      <c r="U102" s="49"/>
      <c r="V102" s="49"/>
      <c r="W102" s="49"/>
      <c r="X102" s="49"/>
      <c r="Y102" s="49"/>
      <c r="Z102" s="49"/>
      <c r="AA102" s="49"/>
      <c r="AB102" s="49"/>
    </row>
    <row r="103" spans="1:28" x14ac:dyDescent="0.25">
      <c r="A103" s="51"/>
      <c r="B103" s="52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49"/>
      <c r="N103" s="34"/>
      <c r="O103" s="34"/>
      <c r="P103" s="34"/>
      <c r="Q103" s="49"/>
      <c r="R103" s="49"/>
      <c r="S103" s="49"/>
      <c r="T103" s="49"/>
      <c r="U103" s="49"/>
      <c r="V103" s="49"/>
      <c r="W103" s="49"/>
      <c r="X103" s="49"/>
      <c r="Y103" s="49"/>
      <c r="Z103" s="49"/>
      <c r="AA103" s="49"/>
      <c r="AB103" s="49"/>
    </row>
    <row r="104" spans="1:28" x14ac:dyDescent="0.25">
      <c r="A104" s="51"/>
      <c r="B104" s="52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49"/>
      <c r="N104" s="34"/>
      <c r="O104" s="34"/>
      <c r="P104" s="34"/>
      <c r="Q104" s="49"/>
      <c r="R104" s="49"/>
      <c r="S104" s="49"/>
      <c r="T104" s="49"/>
      <c r="U104" s="49"/>
      <c r="V104" s="49"/>
      <c r="W104" s="49"/>
      <c r="X104" s="49"/>
      <c r="Y104" s="49"/>
      <c r="Z104" s="49"/>
      <c r="AA104" s="49"/>
      <c r="AB104" s="49"/>
    </row>
    <row r="105" spans="1:28" x14ac:dyDescent="0.25">
      <c r="A105" s="51"/>
      <c r="B105" s="52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49"/>
      <c r="N105" s="34"/>
      <c r="O105" s="34"/>
      <c r="P105" s="34"/>
      <c r="Q105" s="49"/>
      <c r="R105" s="49"/>
      <c r="S105" s="49"/>
      <c r="T105" s="49"/>
      <c r="U105" s="49"/>
      <c r="V105" s="49"/>
      <c r="W105" s="49"/>
      <c r="X105" s="49"/>
      <c r="Y105" s="49"/>
      <c r="Z105" s="49"/>
      <c r="AA105" s="49"/>
      <c r="AB105" s="49"/>
    </row>
    <row r="106" spans="1:28" x14ac:dyDescent="0.25">
      <c r="A106" s="51"/>
      <c r="B106" s="52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49"/>
      <c r="N106" s="34"/>
      <c r="O106" s="34"/>
      <c r="P106" s="34"/>
      <c r="Q106" s="49"/>
      <c r="R106" s="49"/>
      <c r="S106" s="49"/>
      <c r="T106" s="49"/>
      <c r="U106" s="49"/>
      <c r="V106" s="49"/>
      <c r="W106" s="49"/>
      <c r="X106" s="49"/>
      <c r="Y106" s="49"/>
      <c r="Z106" s="49"/>
      <c r="AA106" s="49"/>
      <c r="AB106" s="49"/>
    </row>
    <row r="107" spans="1:28" x14ac:dyDescent="0.25">
      <c r="A107" s="51"/>
      <c r="B107" s="52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49"/>
      <c r="N107" s="34"/>
      <c r="O107" s="34"/>
      <c r="P107" s="34"/>
      <c r="Q107" s="49"/>
      <c r="R107" s="49"/>
      <c r="S107" s="49"/>
      <c r="T107" s="49"/>
      <c r="U107" s="49"/>
      <c r="V107" s="49"/>
      <c r="W107" s="49"/>
      <c r="X107" s="49"/>
      <c r="Y107" s="49"/>
      <c r="Z107" s="49"/>
      <c r="AA107" s="49"/>
      <c r="AB107" s="49"/>
    </row>
    <row r="108" spans="1:28" x14ac:dyDescent="0.25">
      <c r="A108" s="51"/>
      <c r="B108" s="52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49"/>
      <c r="N108" s="34"/>
      <c r="O108" s="34"/>
      <c r="P108" s="34"/>
      <c r="Q108" s="49"/>
      <c r="R108" s="49"/>
      <c r="S108" s="49"/>
      <c r="T108" s="49"/>
      <c r="U108" s="49"/>
      <c r="V108" s="49"/>
      <c r="W108" s="49"/>
      <c r="X108" s="49"/>
      <c r="Y108" s="49"/>
      <c r="Z108" s="49"/>
      <c r="AA108" s="49"/>
      <c r="AB108" s="49"/>
    </row>
    <row r="109" spans="1:28" x14ac:dyDescent="0.25">
      <c r="A109" s="51"/>
      <c r="B109" s="52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49"/>
      <c r="N109" s="34"/>
      <c r="O109" s="34"/>
      <c r="P109" s="34"/>
      <c r="Q109" s="49"/>
      <c r="R109" s="49"/>
      <c r="S109" s="49"/>
      <c r="T109" s="49"/>
      <c r="U109" s="49"/>
      <c r="V109" s="49"/>
      <c r="W109" s="49"/>
      <c r="X109" s="49"/>
      <c r="Y109" s="49"/>
      <c r="Z109" s="49"/>
      <c r="AA109" s="49"/>
      <c r="AB109" s="49"/>
    </row>
    <row r="110" spans="1:28" x14ac:dyDescent="0.25">
      <c r="A110" s="51"/>
      <c r="B110" s="52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49"/>
      <c r="N110" s="34"/>
      <c r="O110" s="34"/>
      <c r="P110" s="34"/>
      <c r="Q110" s="49"/>
      <c r="R110" s="49"/>
      <c r="S110" s="49"/>
      <c r="T110" s="49"/>
      <c r="U110" s="49"/>
      <c r="V110" s="49"/>
      <c r="W110" s="49"/>
      <c r="X110" s="49"/>
      <c r="Y110" s="49"/>
      <c r="Z110" s="49"/>
      <c r="AA110" s="49"/>
      <c r="AB110" s="49"/>
    </row>
    <row r="111" spans="1:28" x14ac:dyDescent="0.25">
      <c r="A111" s="51"/>
      <c r="B111" s="52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49"/>
      <c r="N111" s="34"/>
      <c r="O111" s="34"/>
      <c r="P111" s="34"/>
      <c r="Q111" s="49"/>
      <c r="R111" s="49"/>
      <c r="S111" s="49"/>
      <c r="T111" s="49"/>
      <c r="U111" s="49"/>
      <c r="V111" s="49"/>
      <c r="W111" s="49"/>
      <c r="X111" s="49"/>
      <c r="Y111" s="49"/>
      <c r="Z111" s="49"/>
      <c r="AA111" s="49"/>
      <c r="AB111" s="49"/>
    </row>
    <row r="112" spans="1:28" x14ac:dyDescent="0.25">
      <c r="A112" s="51"/>
      <c r="B112" s="52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49"/>
      <c r="N112" s="34"/>
      <c r="O112" s="34"/>
      <c r="P112" s="34"/>
      <c r="Q112" s="49"/>
      <c r="R112" s="49"/>
      <c r="S112" s="49"/>
      <c r="T112" s="49"/>
      <c r="U112" s="49"/>
      <c r="V112" s="49"/>
      <c r="W112" s="49"/>
      <c r="X112" s="49"/>
      <c r="Y112" s="49"/>
      <c r="Z112" s="49"/>
      <c r="AA112" s="49"/>
      <c r="AB112" s="49"/>
    </row>
    <row r="113" spans="1:28" x14ac:dyDescent="0.25">
      <c r="A113" s="51"/>
      <c r="B113" s="52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49"/>
      <c r="N113" s="34"/>
      <c r="O113" s="34"/>
      <c r="P113" s="34"/>
      <c r="Q113" s="49"/>
      <c r="R113" s="49"/>
      <c r="S113" s="49"/>
      <c r="T113" s="49"/>
      <c r="U113" s="49"/>
      <c r="V113" s="49"/>
      <c r="W113" s="49"/>
      <c r="X113" s="49"/>
      <c r="Y113" s="49"/>
      <c r="Z113" s="49"/>
      <c r="AA113" s="49"/>
      <c r="AB113" s="49"/>
    </row>
    <row r="114" spans="1:28" x14ac:dyDescent="0.25">
      <c r="A114" s="51"/>
      <c r="B114" s="52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49"/>
      <c r="N114" s="34"/>
      <c r="O114" s="34"/>
      <c r="P114" s="34"/>
      <c r="Q114" s="49"/>
      <c r="R114" s="49"/>
      <c r="S114" s="49"/>
      <c r="T114" s="49"/>
      <c r="U114" s="49"/>
      <c r="V114" s="49"/>
      <c r="W114" s="49"/>
      <c r="X114" s="49"/>
      <c r="Y114" s="49"/>
      <c r="Z114" s="49"/>
      <c r="AA114" s="49"/>
      <c r="AB114" s="49"/>
    </row>
    <row r="115" spans="1:28" x14ac:dyDescent="0.25">
      <c r="A115" s="51"/>
      <c r="B115" s="52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49"/>
      <c r="N115" s="34"/>
      <c r="O115" s="34"/>
      <c r="P115" s="34"/>
      <c r="Q115" s="49"/>
      <c r="R115" s="49"/>
      <c r="S115" s="49"/>
      <c r="T115" s="49"/>
      <c r="U115" s="49"/>
      <c r="V115" s="49"/>
      <c r="W115" s="49"/>
      <c r="X115" s="49"/>
      <c r="Y115" s="49"/>
      <c r="Z115" s="49"/>
      <c r="AA115" s="49"/>
      <c r="AB115" s="49"/>
    </row>
    <row r="116" spans="1:28" x14ac:dyDescent="0.25">
      <c r="A116" s="51"/>
      <c r="B116" s="52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49"/>
      <c r="N116" s="34"/>
      <c r="O116" s="34"/>
      <c r="P116" s="34"/>
      <c r="Q116" s="49"/>
      <c r="R116" s="49"/>
      <c r="S116" s="49"/>
      <c r="T116" s="49"/>
      <c r="U116" s="49"/>
      <c r="V116" s="49"/>
      <c r="W116" s="49"/>
      <c r="X116" s="49"/>
      <c r="Y116" s="49"/>
      <c r="Z116" s="49"/>
      <c r="AA116" s="49"/>
      <c r="AB116" s="49"/>
    </row>
    <row r="117" spans="1:28" x14ac:dyDescent="0.25">
      <c r="A117" s="51"/>
      <c r="B117" s="52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49"/>
      <c r="N117" s="34"/>
      <c r="O117" s="34"/>
      <c r="P117" s="34"/>
      <c r="Q117" s="49"/>
      <c r="R117" s="49"/>
      <c r="S117" s="49"/>
      <c r="T117" s="49"/>
      <c r="U117" s="49"/>
      <c r="V117" s="49"/>
      <c r="W117" s="49"/>
      <c r="X117" s="49"/>
      <c r="Y117" s="49"/>
      <c r="Z117" s="49"/>
      <c r="AA117" s="49"/>
      <c r="AB117" s="49"/>
    </row>
    <row r="118" spans="1:28" x14ac:dyDescent="0.25">
      <c r="A118" s="51"/>
      <c r="B118" s="52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49"/>
      <c r="N118" s="34"/>
      <c r="O118" s="34"/>
      <c r="P118" s="34"/>
      <c r="Q118" s="49"/>
      <c r="R118" s="49"/>
      <c r="S118" s="49"/>
      <c r="T118" s="49"/>
      <c r="U118" s="49"/>
      <c r="V118" s="49"/>
      <c r="W118" s="49"/>
      <c r="X118" s="49"/>
      <c r="Y118" s="49"/>
      <c r="Z118" s="49"/>
      <c r="AA118" s="49"/>
      <c r="AB118" s="49"/>
    </row>
    <row r="119" spans="1:28" x14ac:dyDescent="0.25">
      <c r="A119" s="51"/>
      <c r="B119" s="52"/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49"/>
      <c r="N119" s="34"/>
      <c r="O119" s="34"/>
      <c r="P119" s="34"/>
      <c r="Q119" s="49"/>
      <c r="R119" s="49"/>
      <c r="S119" s="49"/>
      <c r="T119" s="49"/>
      <c r="U119" s="49"/>
      <c r="V119" s="49"/>
      <c r="W119" s="49"/>
      <c r="X119" s="49"/>
      <c r="Y119" s="49"/>
      <c r="Z119" s="49"/>
      <c r="AA119" s="49"/>
      <c r="AB119" s="49"/>
    </row>
    <row r="120" spans="1:28" x14ac:dyDescent="0.25">
      <c r="A120" s="51"/>
      <c r="B120" s="52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49"/>
      <c r="N120" s="34"/>
      <c r="O120" s="34"/>
      <c r="P120" s="34"/>
      <c r="Q120" s="49"/>
      <c r="R120" s="49"/>
      <c r="S120" s="49"/>
      <c r="T120" s="49"/>
      <c r="U120" s="49"/>
      <c r="V120" s="49"/>
      <c r="W120" s="49"/>
      <c r="X120" s="49"/>
      <c r="Y120" s="49"/>
      <c r="Z120" s="49"/>
      <c r="AA120" s="49"/>
      <c r="AB120" s="49"/>
    </row>
    <row r="121" spans="1:28" x14ac:dyDescent="0.25">
      <c r="A121" s="51"/>
      <c r="B121" s="52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49"/>
      <c r="N121" s="34"/>
      <c r="O121" s="34"/>
      <c r="P121" s="34"/>
      <c r="Q121" s="49"/>
      <c r="R121" s="49"/>
      <c r="S121" s="49"/>
      <c r="T121" s="49"/>
      <c r="U121" s="49"/>
      <c r="V121" s="49"/>
      <c r="W121" s="49"/>
      <c r="X121" s="49"/>
      <c r="Y121" s="49"/>
      <c r="Z121" s="49"/>
      <c r="AA121" s="49"/>
      <c r="AB121" s="49"/>
    </row>
    <row r="122" spans="1:28" x14ac:dyDescent="0.25">
      <c r="A122" s="51"/>
      <c r="B122" s="52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49"/>
      <c r="N122" s="34"/>
      <c r="O122" s="34"/>
      <c r="P122" s="34"/>
      <c r="Q122" s="49"/>
      <c r="R122" s="49"/>
      <c r="S122" s="49"/>
      <c r="T122" s="49"/>
      <c r="U122" s="49"/>
      <c r="V122" s="49"/>
      <c r="W122" s="49"/>
      <c r="X122" s="49"/>
      <c r="Y122" s="49"/>
      <c r="Z122" s="49"/>
      <c r="AA122" s="49"/>
      <c r="AB122" s="49"/>
    </row>
    <row r="123" spans="1:28" x14ac:dyDescent="0.25">
      <c r="A123" s="51"/>
      <c r="B123" s="52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49"/>
      <c r="N123" s="34"/>
      <c r="O123" s="34"/>
      <c r="P123" s="34"/>
      <c r="Q123" s="49"/>
      <c r="R123" s="49"/>
      <c r="S123" s="49"/>
      <c r="T123" s="49"/>
      <c r="U123" s="49"/>
      <c r="V123" s="49"/>
      <c r="W123" s="49"/>
      <c r="X123" s="49"/>
      <c r="Y123" s="49"/>
      <c r="Z123" s="49"/>
      <c r="AA123" s="49"/>
      <c r="AB123" s="49"/>
    </row>
    <row r="124" spans="1:28" x14ac:dyDescent="0.25">
      <c r="A124" s="51"/>
      <c r="B124" s="52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49"/>
      <c r="N124" s="34"/>
      <c r="O124" s="34"/>
      <c r="P124" s="34"/>
      <c r="Q124" s="49"/>
      <c r="R124" s="49"/>
      <c r="S124" s="49"/>
      <c r="T124" s="49"/>
      <c r="U124" s="49"/>
      <c r="V124" s="49"/>
      <c r="W124" s="49"/>
      <c r="X124" s="49"/>
      <c r="Y124" s="49"/>
      <c r="Z124" s="49"/>
      <c r="AA124" s="49"/>
      <c r="AB124" s="49"/>
    </row>
    <row r="125" spans="1:28" x14ac:dyDescent="0.25">
      <c r="A125" s="51"/>
      <c r="B125" s="52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49"/>
      <c r="N125" s="34"/>
      <c r="O125" s="34"/>
      <c r="P125" s="34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  <c r="AB125" s="49"/>
    </row>
    <row r="126" spans="1:28" x14ac:dyDescent="0.25">
      <c r="A126" s="51"/>
      <c r="B126" s="52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49"/>
      <c r="N126" s="34"/>
      <c r="O126" s="34"/>
      <c r="P126" s="34"/>
      <c r="Q126" s="49"/>
      <c r="R126" s="49"/>
      <c r="S126" s="49"/>
      <c r="T126" s="49"/>
      <c r="U126" s="49"/>
      <c r="V126" s="49"/>
      <c r="W126" s="49"/>
      <c r="X126" s="49"/>
      <c r="Y126" s="49"/>
      <c r="Z126" s="49"/>
      <c r="AA126" s="49"/>
      <c r="AB126" s="49"/>
    </row>
    <row r="127" spans="1:28" x14ac:dyDescent="0.25">
      <c r="A127" s="51"/>
      <c r="B127" s="52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49"/>
      <c r="N127" s="34"/>
      <c r="O127" s="34"/>
      <c r="P127" s="34"/>
      <c r="Q127" s="49"/>
      <c r="R127" s="49"/>
      <c r="S127" s="49"/>
      <c r="T127" s="49"/>
      <c r="U127" s="49"/>
      <c r="V127" s="49"/>
      <c r="W127" s="49"/>
      <c r="X127" s="49"/>
      <c r="Y127" s="49"/>
      <c r="Z127" s="49"/>
      <c r="AA127" s="49"/>
      <c r="AB127" s="49"/>
    </row>
    <row r="128" spans="1:28" x14ac:dyDescent="0.25">
      <c r="A128" s="51"/>
      <c r="B128" s="52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49"/>
      <c r="N128" s="34"/>
      <c r="O128" s="34"/>
      <c r="P128" s="34"/>
      <c r="Q128" s="49"/>
      <c r="R128" s="49"/>
      <c r="S128" s="49"/>
      <c r="T128" s="49"/>
      <c r="U128" s="49"/>
      <c r="V128" s="49"/>
      <c r="W128" s="49"/>
      <c r="X128" s="49"/>
      <c r="Y128" s="49"/>
      <c r="Z128" s="49"/>
      <c r="AA128" s="49"/>
      <c r="AB128" s="49"/>
    </row>
    <row r="129" spans="1:28" x14ac:dyDescent="0.25">
      <c r="A129" s="51"/>
      <c r="B129" s="52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49"/>
      <c r="N129" s="34"/>
      <c r="O129" s="34"/>
      <c r="P129" s="34"/>
      <c r="Q129" s="49"/>
      <c r="R129" s="49"/>
      <c r="S129" s="49"/>
      <c r="T129" s="49"/>
      <c r="U129" s="49"/>
      <c r="V129" s="49"/>
      <c r="W129" s="49"/>
      <c r="X129" s="49"/>
      <c r="Y129" s="49"/>
      <c r="Z129" s="49"/>
      <c r="AA129" s="49"/>
      <c r="AB129" s="49"/>
    </row>
    <row r="130" spans="1:28" x14ac:dyDescent="0.25">
      <c r="A130" s="51"/>
      <c r="B130" s="52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49"/>
      <c r="N130" s="34"/>
      <c r="O130" s="34"/>
      <c r="P130" s="34"/>
      <c r="Q130" s="49"/>
      <c r="R130" s="49"/>
      <c r="S130" s="49"/>
      <c r="T130" s="49"/>
      <c r="U130" s="49"/>
      <c r="V130" s="49"/>
      <c r="W130" s="49"/>
      <c r="X130" s="49"/>
      <c r="Y130" s="49"/>
      <c r="Z130" s="49"/>
      <c r="AA130" s="49"/>
      <c r="AB130" s="49"/>
    </row>
    <row r="131" spans="1:28" x14ac:dyDescent="0.25">
      <c r="A131" s="51"/>
      <c r="B131" s="52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49"/>
      <c r="N131" s="34"/>
      <c r="O131" s="34"/>
      <c r="P131" s="34"/>
      <c r="Q131" s="49"/>
      <c r="R131" s="49"/>
      <c r="S131" s="49"/>
      <c r="T131" s="49"/>
      <c r="U131" s="49"/>
      <c r="V131" s="49"/>
      <c r="W131" s="49"/>
      <c r="X131" s="49"/>
      <c r="Y131" s="49"/>
      <c r="Z131" s="49"/>
      <c r="AA131" s="49"/>
      <c r="AB131" s="49"/>
    </row>
    <row r="132" spans="1:28" x14ac:dyDescent="0.25">
      <c r="A132" s="51"/>
      <c r="B132" s="52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49"/>
      <c r="N132" s="34"/>
      <c r="O132" s="34"/>
      <c r="P132" s="34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  <c r="AB132" s="49"/>
    </row>
    <row r="133" spans="1:28" x14ac:dyDescent="0.25">
      <c r="A133" s="51"/>
      <c r="B133" s="52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49"/>
      <c r="N133" s="34"/>
      <c r="O133" s="34"/>
      <c r="P133" s="34"/>
      <c r="Q133" s="49"/>
      <c r="R133" s="49"/>
      <c r="S133" s="49"/>
      <c r="T133" s="49"/>
      <c r="U133" s="49"/>
      <c r="V133" s="49"/>
      <c r="W133" s="49"/>
      <c r="X133" s="49"/>
      <c r="Y133" s="49"/>
      <c r="Z133" s="49"/>
      <c r="AA133" s="49"/>
      <c r="AB133" s="49"/>
    </row>
    <row r="134" spans="1:28" x14ac:dyDescent="0.25">
      <c r="A134" s="51"/>
      <c r="B134" s="52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49"/>
      <c r="N134" s="34"/>
      <c r="O134" s="34"/>
      <c r="P134" s="34"/>
      <c r="Q134" s="49"/>
      <c r="R134" s="49"/>
      <c r="S134" s="49"/>
      <c r="T134" s="49"/>
      <c r="U134" s="49"/>
      <c r="V134" s="49"/>
      <c r="W134" s="49"/>
      <c r="X134" s="49"/>
      <c r="Y134" s="49"/>
      <c r="Z134" s="49"/>
      <c r="AA134" s="49"/>
      <c r="AB134" s="49"/>
    </row>
    <row r="135" spans="1:28" x14ac:dyDescent="0.25">
      <c r="A135" s="51"/>
      <c r="B135" s="52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49"/>
      <c r="N135" s="34"/>
      <c r="O135" s="34"/>
      <c r="P135" s="34"/>
      <c r="Q135" s="49"/>
      <c r="R135" s="49"/>
      <c r="S135" s="49"/>
      <c r="T135" s="49"/>
      <c r="U135" s="49"/>
      <c r="V135" s="49"/>
      <c r="W135" s="49"/>
      <c r="X135" s="49"/>
      <c r="Y135" s="49"/>
      <c r="Z135" s="49"/>
      <c r="AA135" s="49"/>
      <c r="AB135" s="49"/>
    </row>
    <row r="136" spans="1:28" x14ac:dyDescent="0.25">
      <c r="A136" s="51"/>
      <c r="B136" s="52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49"/>
      <c r="N136" s="34"/>
      <c r="O136" s="34"/>
      <c r="P136" s="34"/>
      <c r="Q136" s="49"/>
      <c r="R136" s="49"/>
      <c r="S136" s="49"/>
      <c r="T136" s="49"/>
      <c r="U136" s="49"/>
      <c r="V136" s="49"/>
      <c r="W136" s="49"/>
      <c r="X136" s="49"/>
      <c r="Y136" s="49"/>
      <c r="Z136" s="49"/>
      <c r="AA136" s="49"/>
      <c r="AB136" s="49"/>
    </row>
    <row r="137" spans="1:28" x14ac:dyDescent="0.25">
      <c r="A137" s="51"/>
      <c r="B137" s="52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49"/>
      <c r="N137" s="34"/>
      <c r="O137" s="34"/>
      <c r="P137" s="34"/>
      <c r="Q137" s="49"/>
      <c r="R137" s="49"/>
      <c r="S137" s="49"/>
      <c r="T137" s="49"/>
      <c r="U137" s="49"/>
      <c r="V137" s="49"/>
      <c r="W137" s="49"/>
      <c r="X137" s="49"/>
      <c r="Y137" s="49"/>
      <c r="Z137" s="49"/>
      <c r="AA137" s="49"/>
      <c r="AB137" s="49"/>
    </row>
    <row r="138" spans="1:28" x14ac:dyDescent="0.25">
      <c r="A138" s="51"/>
      <c r="B138" s="52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49"/>
      <c r="N138" s="34"/>
      <c r="O138" s="34"/>
      <c r="P138" s="34"/>
      <c r="Q138" s="49"/>
      <c r="R138" s="49"/>
      <c r="S138" s="49"/>
      <c r="T138" s="49"/>
      <c r="U138" s="49"/>
      <c r="V138" s="49"/>
      <c r="W138" s="49"/>
      <c r="X138" s="49"/>
      <c r="Y138" s="49"/>
      <c r="Z138" s="49"/>
      <c r="AA138" s="49"/>
      <c r="AB138" s="49"/>
    </row>
    <row r="139" spans="1:28" x14ac:dyDescent="0.25">
      <c r="A139" s="51"/>
      <c r="B139" s="52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49"/>
      <c r="N139" s="34"/>
      <c r="O139" s="34"/>
      <c r="P139" s="34"/>
      <c r="Q139" s="49"/>
      <c r="R139" s="49"/>
      <c r="S139" s="49"/>
      <c r="T139" s="49"/>
      <c r="U139" s="49"/>
      <c r="V139" s="49"/>
      <c r="W139" s="49"/>
      <c r="X139" s="49"/>
      <c r="Y139" s="49"/>
      <c r="Z139" s="49"/>
      <c r="AA139" s="49"/>
      <c r="AB139" s="49"/>
    </row>
    <row r="140" spans="1:28" x14ac:dyDescent="0.25">
      <c r="A140" s="51"/>
      <c r="B140" s="52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49"/>
      <c r="N140" s="34"/>
      <c r="O140" s="34"/>
      <c r="P140" s="34"/>
      <c r="Q140" s="49"/>
      <c r="R140" s="49"/>
      <c r="S140" s="49"/>
      <c r="T140" s="49"/>
      <c r="U140" s="49"/>
      <c r="V140" s="49"/>
      <c r="W140" s="49"/>
      <c r="X140" s="49"/>
      <c r="Y140" s="49"/>
      <c r="Z140" s="49"/>
      <c r="AA140" s="49"/>
      <c r="AB140" s="49"/>
    </row>
    <row r="141" spans="1:28" x14ac:dyDescent="0.25">
      <c r="A141" s="51"/>
      <c r="B141" s="52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49"/>
      <c r="N141" s="34"/>
      <c r="O141" s="34"/>
      <c r="P141" s="34"/>
      <c r="Q141" s="49"/>
      <c r="R141" s="49"/>
      <c r="S141" s="49"/>
      <c r="T141" s="49"/>
      <c r="U141" s="49"/>
      <c r="V141" s="49"/>
      <c r="W141" s="49"/>
      <c r="X141" s="49"/>
      <c r="Y141" s="49"/>
      <c r="Z141" s="49"/>
      <c r="AA141" s="49"/>
      <c r="AB141" s="49"/>
    </row>
    <row r="142" spans="1:28" x14ac:dyDescent="0.25">
      <c r="A142" s="51"/>
      <c r="B142" s="52"/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49"/>
      <c r="N142" s="34"/>
      <c r="O142" s="34"/>
      <c r="P142" s="34"/>
      <c r="Q142" s="49"/>
      <c r="R142" s="49"/>
      <c r="S142" s="49"/>
      <c r="T142" s="49"/>
      <c r="U142" s="49"/>
      <c r="V142" s="49"/>
      <c r="W142" s="49"/>
      <c r="X142" s="49"/>
      <c r="Y142" s="49"/>
      <c r="Z142" s="49"/>
      <c r="AA142" s="49"/>
      <c r="AB142" s="49"/>
    </row>
    <row r="143" spans="1:28" x14ac:dyDescent="0.25">
      <c r="A143" s="51"/>
      <c r="B143" s="52"/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49"/>
      <c r="N143" s="34"/>
      <c r="O143" s="34"/>
      <c r="P143" s="34"/>
      <c r="Q143" s="49"/>
      <c r="R143" s="49"/>
      <c r="S143" s="49"/>
      <c r="T143" s="49"/>
      <c r="U143" s="49"/>
      <c r="V143" s="49"/>
      <c r="W143" s="49"/>
      <c r="X143" s="49"/>
      <c r="Y143" s="49"/>
      <c r="Z143" s="49"/>
      <c r="AA143" s="49"/>
      <c r="AB143" s="49"/>
    </row>
    <row r="144" spans="1:28" x14ac:dyDescent="0.25">
      <c r="A144" s="51"/>
      <c r="B144" s="52"/>
      <c r="C144" s="51"/>
      <c r="D144" s="51"/>
      <c r="E144" s="51"/>
      <c r="F144" s="51"/>
      <c r="G144" s="51"/>
      <c r="H144" s="51"/>
      <c r="I144" s="51"/>
      <c r="J144" s="51"/>
      <c r="K144" s="51"/>
      <c r="L144" s="51"/>
      <c r="M144" s="49"/>
      <c r="N144" s="34"/>
      <c r="O144" s="34"/>
      <c r="P144" s="34"/>
      <c r="Q144" s="49"/>
      <c r="R144" s="49"/>
      <c r="S144" s="49"/>
      <c r="T144" s="49"/>
      <c r="U144" s="49"/>
      <c r="V144" s="49"/>
      <c r="W144" s="49"/>
      <c r="X144" s="49"/>
      <c r="Y144" s="49"/>
      <c r="Z144" s="49"/>
      <c r="AA144" s="49"/>
      <c r="AB144" s="49"/>
    </row>
    <row r="145" spans="1:28" x14ac:dyDescent="0.25">
      <c r="A145" s="51"/>
      <c r="B145" s="52"/>
      <c r="C145" s="51"/>
      <c r="D145" s="51"/>
      <c r="E145" s="51"/>
      <c r="F145" s="51"/>
      <c r="G145" s="51"/>
      <c r="H145" s="51"/>
      <c r="I145" s="51"/>
      <c r="J145" s="51"/>
      <c r="K145" s="51"/>
      <c r="L145" s="51"/>
      <c r="M145" s="49"/>
      <c r="N145" s="34"/>
      <c r="O145" s="34"/>
      <c r="P145" s="34"/>
      <c r="Q145" s="49"/>
      <c r="R145" s="49"/>
      <c r="S145" s="49"/>
      <c r="T145" s="49"/>
      <c r="U145" s="49"/>
      <c r="V145" s="49"/>
      <c r="W145" s="49"/>
      <c r="X145" s="49"/>
      <c r="Y145" s="49"/>
      <c r="Z145" s="49"/>
      <c r="AA145" s="49"/>
      <c r="AB145" s="49"/>
    </row>
    <row r="146" spans="1:28" x14ac:dyDescent="0.25">
      <c r="A146" s="51"/>
      <c r="B146" s="52"/>
      <c r="C146" s="51"/>
      <c r="D146" s="51"/>
      <c r="E146" s="51"/>
      <c r="F146" s="51"/>
      <c r="G146" s="51"/>
      <c r="H146" s="51"/>
      <c r="I146" s="51"/>
      <c r="J146" s="51"/>
      <c r="K146" s="51"/>
      <c r="L146" s="51"/>
      <c r="M146" s="49"/>
      <c r="N146" s="34"/>
      <c r="O146" s="34"/>
      <c r="P146" s="34"/>
      <c r="Q146" s="49"/>
      <c r="R146" s="49"/>
      <c r="S146" s="49"/>
      <c r="T146" s="49"/>
      <c r="U146" s="49"/>
      <c r="V146" s="49"/>
      <c r="W146" s="49"/>
      <c r="X146" s="49"/>
      <c r="Y146" s="49"/>
      <c r="Z146" s="49"/>
      <c r="AA146" s="49"/>
      <c r="AB146" s="49"/>
    </row>
    <row r="147" spans="1:28" x14ac:dyDescent="0.25">
      <c r="A147" s="51"/>
      <c r="B147" s="52"/>
      <c r="C147" s="51"/>
      <c r="D147" s="51"/>
      <c r="E147" s="51"/>
      <c r="F147" s="51"/>
      <c r="G147" s="51"/>
      <c r="H147" s="51"/>
      <c r="I147" s="51"/>
      <c r="J147" s="51"/>
      <c r="K147" s="51"/>
      <c r="L147" s="51"/>
      <c r="M147" s="49"/>
      <c r="N147" s="34"/>
      <c r="O147" s="34"/>
      <c r="P147" s="34"/>
      <c r="Q147" s="49"/>
      <c r="R147" s="49"/>
      <c r="S147" s="49"/>
      <c r="T147" s="49"/>
      <c r="U147" s="49"/>
      <c r="V147" s="49"/>
      <c r="W147" s="49"/>
      <c r="X147" s="49"/>
      <c r="Y147" s="49"/>
      <c r="Z147" s="49"/>
      <c r="AA147" s="49"/>
      <c r="AB147" s="49"/>
    </row>
    <row r="148" spans="1:28" x14ac:dyDescent="0.25">
      <c r="A148" s="51"/>
      <c r="B148" s="52"/>
      <c r="C148" s="51"/>
      <c r="D148" s="51"/>
      <c r="E148" s="51"/>
      <c r="F148" s="51"/>
      <c r="G148" s="51"/>
      <c r="H148" s="51"/>
      <c r="I148" s="51"/>
      <c r="J148" s="51"/>
      <c r="K148" s="51"/>
      <c r="L148" s="51"/>
      <c r="M148" s="49"/>
      <c r="N148" s="34"/>
      <c r="O148" s="34"/>
      <c r="P148" s="34"/>
      <c r="Q148" s="49"/>
      <c r="R148" s="49"/>
      <c r="S148" s="49"/>
      <c r="T148" s="49"/>
      <c r="U148" s="49"/>
      <c r="V148" s="49"/>
      <c r="W148" s="49"/>
      <c r="X148" s="49"/>
      <c r="Y148" s="49"/>
      <c r="Z148" s="49"/>
      <c r="AA148" s="49"/>
      <c r="AB148" s="49"/>
    </row>
    <row r="149" spans="1:28" x14ac:dyDescent="0.25">
      <c r="A149" s="51"/>
      <c r="B149" s="52"/>
      <c r="C149" s="51"/>
      <c r="D149" s="51"/>
      <c r="E149" s="51"/>
      <c r="F149" s="51"/>
      <c r="G149" s="51"/>
      <c r="H149" s="51"/>
      <c r="I149" s="51"/>
      <c r="J149" s="51"/>
      <c r="K149" s="51"/>
      <c r="L149" s="51"/>
      <c r="M149" s="49"/>
      <c r="N149" s="34"/>
      <c r="O149" s="34"/>
      <c r="P149" s="34"/>
      <c r="Q149" s="49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</row>
    <row r="150" spans="1:28" x14ac:dyDescent="0.25">
      <c r="A150" s="51"/>
      <c r="B150" s="52"/>
      <c r="C150" s="51"/>
      <c r="D150" s="51"/>
      <c r="E150" s="51"/>
      <c r="F150" s="51"/>
      <c r="G150" s="51"/>
      <c r="H150" s="51"/>
      <c r="I150" s="51"/>
      <c r="J150" s="51"/>
      <c r="K150" s="51"/>
      <c r="L150" s="51"/>
      <c r="M150" s="49"/>
      <c r="N150" s="34"/>
      <c r="O150" s="34"/>
      <c r="P150" s="34"/>
      <c r="Q150" s="49"/>
      <c r="R150" s="49"/>
      <c r="S150" s="49"/>
      <c r="T150" s="49"/>
      <c r="U150" s="49"/>
      <c r="V150" s="49"/>
      <c r="W150" s="49"/>
      <c r="X150" s="49"/>
      <c r="Y150" s="49"/>
      <c r="Z150" s="49"/>
      <c r="AA150" s="49"/>
      <c r="AB150" s="49"/>
    </row>
    <row r="151" spans="1:28" x14ac:dyDescent="0.25">
      <c r="A151" s="51"/>
      <c r="B151" s="52"/>
      <c r="C151" s="51"/>
      <c r="D151" s="51"/>
      <c r="E151" s="51"/>
      <c r="F151" s="51"/>
      <c r="G151" s="51"/>
      <c r="H151" s="51"/>
      <c r="I151" s="51"/>
      <c r="J151" s="51"/>
      <c r="K151" s="51"/>
      <c r="L151" s="51"/>
      <c r="M151" s="49"/>
      <c r="N151" s="34"/>
      <c r="O151" s="34"/>
      <c r="P151" s="34"/>
      <c r="Q151" s="49"/>
      <c r="R151" s="49"/>
      <c r="S151" s="49"/>
      <c r="T151" s="49"/>
      <c r="U151" s="49"/>
      <c r="V151" s="49"/>
      <c r="W151" s="49"/>
      <c r="X151" s="49"/>
      <c r="Y151" s="49"/>
      <c r="Z151" s="49"/>
      <c r="AA151" s="49"/>
      <c r="AB151" s="49"/>
    </row>
    <row r="152" spans="1:28" x14ac:dyDescent="0.25">
      <c r="A152" s="51"/>
      <c r="B152" s="52"/>
      <c r="C152" s="51"/>
      <c r="D152" s="51"/>
      <c r="E152" s="51"/>
      <c r="F152" s="51"/>
      <c r="G152" s="51"/>
      <c r="H152" s="51"/>
      <c r="I152" s="51"/>
      <c r="J152" s="51"/>
      <c r="K152" s="51"/>
      <c r="L152" s="51"/>
      <c r="M152" s="49"/>
      <c r="N152" s="34"/>
      <c r="O152" s="34"/>
      <c r="P152" s="34"/>
      <c r="Q152" s="49"/>
      <c r="R152" s="49"/>
      <c r="S152" s="49"/>
      <c r="T152" s="49"/>
      <c r="U152" s="49"/>
      <c r="V152" s="49"/>
      <c r="W152" s="49"/>
      <c r="X152" s="49"/>
      <c r="Y152" s="49"/>
      <c r="Z152" s="49"/>
      <c r="AA152" s="49"/>
      <c r="AB152" s="49"/>
    </row>
    <row r="153" spans="1:28" x14ac:dyDescent="0.25">
      <c r="A153" s="51"/>
      <c r="B153" s="52"/>
      <c r="C153" s="51"/>
      <c r="D153" s="51"/>
      <c r="E153" s="51"/>
      <c r="F153" s="51"/>
      <c r="G153" s="51"/>
      <c r="H153" s="51"/>
      <c r="I153" s="51"/>
      <c r="J153" s="51"/>
      <c r="K153" s="51"/>
      <c r="L153" s="51"/>
      <c r="M153" s="49"/>
      <c r="N153" s="34"/>
      <c r="O153" s="34"/>
      <c r="P153" s="34"/>
      <c r="Q153" s="49"/>
      <c r="R153" s="49"/>
      <c r="S153" s="49"/>
      <c r="T153" s="49"/>
      <c r="U153" s="49"/>
      <c r="V153" s="49"/>
      <c r="W153" s="49"/>
      <c r="X153" s="49"/>
      <c r="Y153" s="49"/>
      <c r="Z153" s="49"/>
      <c r="AA153" s="49"/>
      <c r="AB153" s="49"/>
    </row>
    <row r="154" spans="1:28" x14ac:dyDescent="0.25">
      <c r="A154" s="51"/>
      <c r="B154" s="52"/>
      <c r="C154" s="51"/>
      <c r="D154" s="51"/>
      <c r="E154" s="51"/>
      <c r="F154" s="51"/>
      <c r="G154" s="51"/>
      <c r="H154" s="51"/>
      <c r="I154" s="51"/>
      <c r="J154" s="51"/>
      <c r="K154" s="51"/>
      <c r="L154" s="51"/>
      <c r="M154" s="49"/>
      <c r="N154" s="34"/>
      <c r="O154" s="34"/>
      <c r="P154" s="34"/>
      <c r="Q154" s="49"/>
      <c r="R154" s="49"/>
      <c r="S154" s="49"/>
      <c r="T154" s="49"/>
      <c r="U154" s="49"/>
      <c r="V154" s="49"/>
      <c r="W154" s="49"/>
      <c r="X154" s="49"/>
      <c r="Y154" s="49"/>
      <c r="Z154" s="49"/>
      <c r="AA154" s="49"/>
      <c r="AB154" s="49"/>
    </row>
    <row r="155" spans="1:28" x14ac:dyDescent="0.25">
      <c r="A155" s="51"/>
      <c r="B155" s="52"/>
      <c r="C155" s="51"/>
      <c r="D155" s="51"/>
      <c r="E155" s="51"/>
      <c r="F155" s="51"/>
      <c r="G155" s="51"/>
      <c r="H155" s="51"/>
      <c r="I155" s="51"/>
      <c r="J155" s="51"/>
      <c r="K155" s="51"/>
      <c r="L155" s="51"/>
      <c r="M155" s="49"/>
      <c r="N155" s="34"/>
      <c r="O155" s="34"/>
      <c r="P155" s="34"/>
      <c r="Q155" s="49"/>
      <c r="R155" s="49"/>
      <c r="S155" s="49"/>
      <c r="T155" s="49"/>
      <c r="U155" s="49"/>
      <c r="V155" s="49"/>
      <c r="W155" s="49"/>
      <c r="X155" s="49"/>
      <c r="Y155" s="49"/>
      <c r="Z155" s="49"/>
      <c r="AA155" s="49"/>
      <c r="AB155" s="49"/>
    </row>
    <row r="156" spans="1:28" x14ac:dyDescent="0.25">
      <c r="A156" s="51"/>
      <c r="B156" s="52"/>
      <c r="C156" s="51"/>
      <c r="D156" s="51"/>
      <c r="E156" s="51"/>
      <c r="F156" s="51"/>
      <c r="G156" s="51"/>
      <c r="H156" s="51"/>
      <c r="I156" s="51"/>
      <c r="J156" s="51"/>
      <c r="K156" s="51"/>
      <c r="L156" s="51"/>
      <c r="M156" s="49"/>
      <c r="N156" s="34"/>
      <c r="O156" s="34"/>
      <c r="P156" s="34"/>
      <c r="Q156" s="49"/>
      <c r="R156" s="49"/>
      <c r="S156" s="49"/>
      <c r="T156" s="49"/>
      <c r="U156" s="49"/>
      <c r="V156" s="49"/>
      <c r="W156" s="49"/>
      <c r="X156" s="49"/>
      <c r="Y156" s="49"/>
      <c r="Z156" s="49"/>
      <c r="AA156" s="49"/>
      <c r="AB156" s="49"/>
    </row>
    <row r="157" spans="1:28" x14ac:dyDescent="0.25">
      <c r="A157" s="51"/>
      <c r="B157" s="52"/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49"/>
      <c r="N157" s="34"/>
      <c r="O157" s="34"/>
      <c r="P157" s="34"/>
      <c r="Q157" s="49"/>
      <c r="R157" s="49"/>
      <c r="S157" s="49"/>
      <c r="T157" s="49"/>
      <c r="U157" s="49"/>
      <c r="V157" s="49"/>
      <c r="W157" s="49"/>
      <c r="X157" s="49"/>
      <c r="Y157" s="49"/>
      <c r="Z157" s="49"/>
      <c r="AA157" s="49"/>
      <c r="AB157" s="49"/>
    </row>
    <row r="158" spans="1:28" x14ac:dyDescent="0.25">
      <c r="A158" s="51"/>
      <c r="B158" s="52"/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49"/>
      <c r="N158" s="34"/>
      <c r="O158" s="34"/>
      <c r="P158" s="34"/>
      <c r="Q158" s="49"/>
      <c r="R158" s="49"/>
      <c r="S158" s="49"/>
      <c r="T158" s="49"/>
      <c r="U158" s="49"/>
      <c r="V158" s="49"/>
      <c r="W158" s="49"/>
      <c r="X158" s="49"/>
      <c r="Y158" s="49"/>
      <c r="Z158" s="49"/>
      <c r="AA158" s="49"/>
      <c r="AB158" s="49"/>
    </row>
    <row r="159" spans="1:28" x14ac:dyDescent="0.25">
      <c r="A159" s="51"/>
      <c r="B159" s="52"/>
      <c r="C159" s="51"/>
      <c r="D159" s="51"/>
      <c r="E159" s="51"/>
      <c r="F159" s="51"/>
      <c r="G159" s="51"/>
      <c r="H159" s="51"/>
      <c r="I159" s="51"/>
      <c r="J159" s="51"/>
      <c r="K159" s="51"/>
      <c r="L159" s="51"/>
      <c r="M159" s="49"/>
      <c r="N159" s="34"/>
      <c r="O159" s="34"/>
      <c r="P159" s="34"/>
      <c r="Q159" s="49"/>
      <c r="R159" s="49"/>
      <c r="S159" s="49"/>
      <c r="T159" s="49"/>
      <c r="U159" s="49"/>
      <c r="V159" s="49"/>
      <c r="W159" s="49"/>
      <c r="X159" s="49"/>
      <c r="Y159" s="49"/>
      <c r="Z159" s="49"/>
      <c r="AA159" s="49"/>
      <c r="AB159" s="49"/>
    </row>
    <row r="160" spans="1:28" x14ac:dyDescent="0.25">
      <c r="A160" s="51"/>
      <c r="B160" s="52"/>
      <c r="C160" s="51"/>
      <c r="D160" s="51"/>
      <c r="E160" s="51"/>
      <c r="F160" s="51"/>
      <c r="G160" s="51"/>
      <c r="H160" s="51"/>
      <c r="I160" s="51"/>
      <c r="J160" s="51"/>
      <c r="K160" s="51"/>
      <c r="L160" s="51"/>
      <c r="M160" s="49"/>
      <c r="N160" s="34"/>
      <c r="O160" s="34"/>
      <c r="P160" s="34"/>
      <c r="Q160" s="49"/>
      <c r="R160" s="49"/>
      <c r="S160" s="49"/>
      <c r="T160" s="49"/>
      <c r="U160" s="49"/>
      <c r="V160" s="49"/>
      <c r="W160" s="49"/>
      <c r="X160" s="49"/>
      <c r="Y160" s="49"/>
      <c r="Z160" s="49"/>
      <c r="AA160" s="49"/>
      <c r="AB160" s="49"/>
    </row>
    <row r="161" spans="1:28" x14ac:dyDescent="0.25">
      <c r="A161" s="51"/>
      <c r="B161" s="52"/>
      <c r="C161" s="51"/>
      <c r="D161" s="51"/>
      <c r="E161" s="51"/>
      <c r="F161" s="51"/>
      <c r="G161" s="51"/>
      <c r="H161" s="51"/>
      <c r="I161" s="51"/>
      <c r="J161" s="51"/>
      <c r="K161" s="51"/>
      <c r="L161" s="51"/>
      <c r="M161" s="49"/>
      <c r="N161" s="34"/>
      <c r="O161" s="34"/>
      <c r="P161" s="34"/>
      <c r="Q161" s="49"/>
      <c r="R161" s="49"/>
      <c r="S161" s="49"/>
      <c r="T161" s="49"/>
      <c r="U161" s="49"/>
      <c r="V161" s="49"/>
      <c r="W161" s="49"/>
      <c r="X161" s="49"/>
      <c r="Y161" s="49"/>
      <c r="Z161" s="49"/>
      <c r="AA161" s="49"/>
      <c r="AB161" s="49"/>
    </row>
    <row r="162" spans="1:28" x14ac:dyDescent="0.25">
      <c r="A162" s="51"/>
      <c r="B162" s="52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49"/>
      <c r="N162" s="34"/>
      <c r="O162" s="34"/>
      <c r="P162" s="34"/>
      <c r="Q162" s="49"/>
      <c r="R162" s="49"/>
      <c r="S162" s="49"/>
      <c r="T162" s="49"/>
      <c r="U162" s="49"/>
      <c r="V162" s="49"/>
      <c r="W162" s="49"/>
      <c r="X162" s="49"/>
      <c r="Y162" s="49"/>
      <c r="Z162" s="49"/>
      <c r="AA162" s="49"/>
      <c r="AB162" s="49"/>
    </row>
    <row r="163" spans="1:28" x14ac:dyDescent="0.25">
      <c r="A163" s="51"/>
      <c r="B163" s="52"/>
      <c r="C163" s="51"/>
      <c r="D163" s="51"/>
      <c r="E163" s="51"/>
      <c r="F163" s="51"/>
      <c r="G163" s="51"/>
      <c r="H163" s="51"/>
      <c r="I163" s="51"/>
      <c r="J163" s="51"/>
      <c r="K163" s="51"/>
      <c r="L163" s="51"/>
      <c r="M163" s="49"/>
      <c r="N163" s="34"/>
      <c r="O163" s="34"/>
      <c r="P163" s="34"/>
      <c r="Q163" s="49"/>
      <c r="R163" s="49"/>
      <c r="S163" s="49"/>
      <c r="T163" s="49"/>
      <c r="U163" s="49"/>
      <c r="V163" s="49"/>
      <c r="W163" s="49"/>
      <c r="X163" s="49"/>
      <c r="Y163" s="49"/>
      <c r="Z163" s="49"/>
      <c r="AA163" s="49"/>
      <c r="AB163" s="49"/>
    </row>
    <row r="164" spans="1:28" x14ac:dyDescent="0.25">
      <c r="A164" s="51"/>
      <c r="B164" s="52"/>
      <c r="C164" s="51"/>
      <c r="D164" s="51"/>
      <c r="E164" s="51"/>
      <c r="F164" s="51"/>
      <c r="G164" s="51"/>
      <c r="H164" s="51"/>
      <c r="I164" s="51"/>
      <c r="J164" s="51"/>
      <c r="K164" s="51"/>
      <c r="L164" s="51"/>
      <c r="M164" s="49"/>
      <c r="N164" s="34"/>
      <c r="O164" s="34"/>
      <c r="P164" s="34"/>
      <c r="Q164" s="49"/>
      <c r="R164" s="49"/>
      <c r="S164" s="49"/>
      <c r="T164" s="49"/>
      <c r="U164" s="49"/>
      <c r="V164" s="49"/>
      <c r="W164" s="49"/>
      <c r="X164" s="49"/>
      <c r="Y164" s="49"/>
      <c r="Z164" s="49"/>
      <c r="AA164" s="49"/>
      <c r="AB164" s="49"/>
    </row>
    <row r="165" spans="1:28" x14ac:dyDescent="0.25">
      <c r="A165" s="51"/>
      <c r="B165" s="52"/>
      <c r="C165" s="51"/>
      <c r="D165" s="51"/>
      <c r="E165" s="51"/>
      <c r="F165" s="51"/>
      <c r="G165" s="51"/>
      <c r="H165" s="51"/>
      <c r="I165" s="51"/>
      <c r="J165" s="51"/>
      <c r="K165" s="51"/>
      <c r="L165" s="51"/>
      <c r="M165" s="49"/>
      <c r="N165" s="34"/>
      <c r="O165" s="34"/>
      <c r="P165" s="34"/>
      <c r="Q165" s="49"/>
      <c r="R165" s="49"/>
      <c r="S165" s="49"/>
      <c r="T165" s="49"/>
      <c r="U165" s="49"/>
      <c r="V165" s="49"/>
      <c r="W165" s="49"/>
      <c r="X165" s="49"/>
      <c r="Y165" s="49"/>
      <c r="Z165" s="49"/>
      <c r="AA165" s="49"/>
      <c r="AB165" s="49"/>
    </row>
    <row r="166" spans="1:28" x14ac:dyDescent="0.25">
      <c r="A166" s="51"/>
      <c r="B166" s="52"/>
      <c r="C166" s="51"/>
      <c r="D166" s="51"/>
      <c r="E166" s="51"/>
      <c r="F166" s="51"/>
      <c r="G166" s="51"/>
      <c r="H166" s="51"/>
      <c r="I166" s="51"/>
      <c r="J166" s="51"/>
      <c r="K166" s="51"/>
      <c r="L166" s="51"/>
      <c r="M166" s="49"/>
      <c r="N166" s="34"/>
      <c r="O166" s="34"/>
      <c r="P166" s="34"/>
      <c r="Q166" s="49"/>
      <c r="R166" s="49"/>
      <c r="S166" s="49"/>
      <c r="T166" s="49"/>
      <c r="U166" s="49"/>
      <c r="V166" s="49"/>
      <c r="W166" s="49"/>
      <c r="X166" s="49"/>
      <c r="Y166" s="49"/>
      <c r="Z166" s="49"/>
      <c r="AA166" s="49"/>
      <c r="AB166" s="49"/>
    </row>
    <row r="167" spans="1:28" x14ac:dyDescent="0.25">
      <c r="A167" s="51"/>
      <c r="B167" s="52"/>
      <c r="C167" s="51"/>
      <c r="D167" s="51"/>
      <c r="E167" s="51"/>
      <c r="F167" s="51"/>
      <c r="G167" s="51"/>
      <c r="H167" s="51"/>
      <c r="I167" s="51"/>
      <c r="J167" s="51"/>
      <c r="K167" s="51"/>
      <c r="L167" s="51"/>
      <c r="M167" s="49"/>
      <c r="N167" s="34"/>
      <c r="O167" s="34"/>
      <c r="P167" s="34"/>
      <c r="Q167" s="49"/>
      <c r="R167" s="49"/>
      <c r="S167" s="49"/>
      <c r="T167" s="49"/>
      <c r="U167" s="49"/>
      <c r="V167" s="49"/>
      <c r="W167" s="49"/>
      <c r="X167" s="49"/>
      <c r="Y167" s="49"/>
      <c r="Z167" s="49"/>
      <c r="AA167" s="49"/>
      <c r="AB167" s="49"/>
    </row>
    <row r="168" spans="1:28" x14ac:dyDescent="0.25">
      <c r="A168" s="51"/>
      <c r="B168" s="52"/>
      <c r="C168" s="51"/>
      <c r="D168" s="51"/>
      <c r="E168" s="51"/>
      <c r="F168" s="51"/>
      <c r="G168" s="51"/>
      <c r="H168" s="51"/>
      <c r="I168" s="51"/>
      <c r="J168" s="51"/>
      <c r="K168" s="51"/>
      <c r="L168" s="51"/>
      <c r="M168" s="49"/>
      <c r="N168" s="34"/>
      <c r="O168" s="34"/>
      <c r="P168" s="34"/>
      <c r="Q168" s="49"/>
      <c r="R168" s="49"/>
      <c r="S168" s="49"/>
      <c r="T168" s="49"/>
      <c r="U168" s="49"/>
      <c r="V168" s="49"/>
      <c r="W168" s="49"/>
      <c r="X168" s="49"/>
      <c r="Y168" s="49"/>
      <c r="Z168" s="49"/>
      <c r="AA168" s="49"/>
      <c r="AB168" s="49"/>
    </row>
    <row r="169" spans="1:28" x14ac:dyDescent="0.25">
      <c r="A169" s="51"/>
      <c r="B169" s="52"/>
      <c r="C169" s="51"/>
      <c r="D169" s="51"/>
      <c r="E169" s="51"/>
      <c r="F169" s="51"/>
      <c r="G169" s="51"/>
      <c r="H169" s="51"/>
      <c r="I169" s="51"/>
      <c r="J169" s="51"/>
      <c r="K169" s="51"/>
      <c r="L169" s="51"/>
      <c r="M169" s="49"/>
      <c r="N169" s="34"/>
      <c r="O169" s="34"/>
      <c r="P169" s="34"/>
      <c r="Q169" s="49"/>
      <c r="R169" s="49"/>
      <c r="S169" s="49"/>
      <c r="T169" s="49"/>
      <c r="U169" s="49"/>
      <c r="V169" s="49"/>
      <c r="W169" s="49"/>
      <c r="X169" s="49"/>
      <c r="Y169" s="49"/>
      <c r="Z169" s="49"/>
      <c r="AA169" s="49"/>
      <c r="AB169" s="49"/>
    </row>
    <row r="170" spans="1:28" x14ac:dyDescent="0.25">
      <c r="A170" s="51"/>
      <c r="B170" s="52"/>
      <c r="C170" s="51"/>
      <c r="D170" s="51"/>
      <c r="E170" s="51"/>
      <c r="F170" s="51"/>
      <c r="G170" s="51"/>
      <c r="H170" s="51"/>
      <c r="I170" s="51"/>
      <c r="J170" s="51"/>
      <c r="K170" s="51"/>
      <c r="L170" s="51"/>
      <c r="M170" s="49"/>
      <c r="N170" s="34"/>
      <c r="O170" s="34"/>
      <c r="P170" s="34"/>
      <c r="Q170" s="49"/>
      <c r="R170" s="49"/>
      <c r="S170" s="49"/>
      <c r="T170" s="49"/>
      <c r="U170" s="49"/>
      <c r="V170" s="49"/>
      <c r="W170" s="49"/>
      <c r="X170" s="49"/>
      <c r="Y170" s="49"/>
      <c r="Z170" s="49"/>
      <c r="AA170" s="49"/>
      <c r="AB170" s="49"/>
    </row>
    <row r="171" spans="1:28" x14ac:dyDescent="0.25">
      <c r="A171" s="51"/>
      <c r="B171" s="52"/>
      <c r="C171" s="51"/>
      <c r="D171" s="51"/>
      <c r="E171" s="51"/>
      <c r="F171" s="51"/>
      <c r="G171" s="51"/>
      <c r="H171" s="51"/>
      <c r="I171" s="51"/>
      <c r="J171" s="51"/>
      <c r="K171" s="51"/>
      <c r="L171" s="51"/>
      <c r="M171" s="49"/>
      <c r="N171" s="34"/>
      <c r="O171" s="34"/>
      <c r="P171" s="34"/>
      <c r="Q171" s="49"/>
      <c r="R171" s="49"/>
      <c r="S171" s="49"/>
      <c r="T171" s="49"/>
      <c r="U171" s="49"/>
      <c r="V171" s="49"/>
      <c r="W171" s="49"/>
      <c r="X171" s="49"/>
      <c r="Y171" s="49"/>
      <c r="Z171" s="49"/>
      <c r="AA171" s="49"/>
      <c r="AB171" s="49"/>
    </row>
    <row r="172" spans="1:28" x14ac:dyDescent="0.25">
      <c r="A172" s="51"/>
      <c r="B172" s="52"/>
      <c r="C172" s="51"/>
      <c r="D172" s="51"/>
      <c r="E172" s="51"/>
      <c r="F172" s="51"/>
      <c r="G172" s="51"/>
      <c r="H172" s="51"/>
      <c r="I172" s="51"/>
      <c r="J172" s="51"/>
      <c r="K172" s="51"/>
      <c r="L172" s="51"/>
      <c r="M172" s="49"/>
      <c r="N172" s="34"/>
      <c r="O172" s="34"/>
      <c r="P172" s="34"/>
      <c r="Q172" s="49"/>
      <c r="R172" s="49"/>
      <c r="S172" s="49"/>
      <c r="T172" s="49"/>
      <c r="U172" s="49"/>
      <c r="V172" s="49"/>
      <c r="W172" s="49"/>
      <c r="X172" s="49"/>
      <c r="Y172" s="49"/>
      <c r="Z172" s="49"/>
      <c r="AA172" s="49"/>
      <c r="AB172" s="49"/>
    </row>
    <row r="173" spans="1:28" x14ac:dyDescent="0.25">
      <c r="A173" s="51"/>
      <c r="B173" s="52"/>
      <c r="C173" s="51"/>
      <c r="D173" s="51"/>
      <c r="E173" s="51"/>
      <c r="F173" s="51"/>
      <c r="G173" s="51"/>
      <c r="H173" s="51"/>
      <c r="I173" s="51"/>
      <c r="J173" s="51"/>
      <c r="K173" s="51"/>
      <c r="L173" s="51"/>
      <c r="M173" s="49"/>
      <c r="N173" s="34"/>
      <c r="O173" s="34"/>
      <c r="P173" s="34"/>
      <c r="Q173" s="49"/>
      <c r="R173" s="49"/>
      <c r="S173" s="49"/>
      <c r="T173" s="49"/>
      <c r="U173" s="49"/>
      <c r="V173" s="49"/>
      <c r="W173" s="49"/>
      <c r="X173" s="49"/>
      <c r="Y173" s="49"/>
      <c r="Z173" s="49"/>
      <c r="AA173" s="49"/>
      <c r="AB173" s="49"/>
    </row>
    <row r="174" spans="1:28" x14ac:dyDescent="0.25">
      <c r="A174" s="51"/>
      <c r="B174" s="52"/>
      <c r="C174" s="51"/>
      <c r="D174" s="51"/>
      <c r="E174" s="51"/>
      <c r="F174" s="51"/>
      <c r="G174" s="51"/>
      <c r="H174" s="51"/>
      <c r="I174" s="51"/>
      <c r="J174" s="51"/>
      <c r="K174" s="51"/>
      <c r="L174" s="51"/>
      <c r="M174" s="49"/>
      <c r="N174" s="34"/>
      <c r="O174" s="34"/>
      <c r="P174" s="34"/>
      <c r="Q174" s="49"/>
      <c r="R174" s="49"/>
      <c r="S174" s="49"/>
      <c r="T174" s="49"/>
      <c r="U174" s="49"/>
      <c r="V174" s="49"/>
      <c r="W174" s="49"/>
      <c r="X174" s="49"/>
      <c r="Y174" s="49"/>
      <c r="Z174" s="49"/>
      <c r="AA174" s="49"/>
      <c r="AB174" s="49"/>
    </row>
    <row r="175" spans="1:28" x14ac:dyDescent="0.25">
      <c r="A175" s="51"/>
      <c r="B175" s="52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49"/>
      <c r="N175" s="34"/>
      <c r="O175" s="34"/>
      <c r="P175" s="34"/>
      <c r="Q175" s="49"/>
      <c r="R175" s="49"/>
      <c r="S175" s="49"/>
      <c r="T175" s="49"/>
      <c r="U175" s="49"/>
      <c r="V175" s="49"/>
      <c r="W175" s="49"/>
      <c r="X175" s="49"/>
      <c r="Y175" s="49"/>
      <c r="Z175" s="49"/>
      <c r="AA175" s="49"/>
      <c r="AB175" s="49"/>
    </row>
    <row r="176" spans="1:28" x14ac:dyDescent="0.25">
      <c r="A176" s="51"/>
      <c r="B176" s="52"/>
      <c r="C176" s="51"/>
      <c r="D176" s="51"/>
      <c r="E176" s="51"/>
      <c r="F176" s="51"/>
      <c r="G176" s="51"/>
      <c r="H176" s="51"/>
      <c r="I176" s="51"/>
      <c r="J176" s="51"/>
      <c r="K176" s="51"/>
      <c r="L176" s="51"/>
      <c r="M176" s="49"/>
      <c r="N176" s="34"/>
      <c r="O176" s="34"/>
      <c r="P176" s="34"/>
      <c r="Q176" s="49"/>
      <c r="R176" s="49"/>
      <c r="S176" s="49"/>
      <c r="T176" s="49"/>
      <c r="U176" s="49"/>
      <c r="V176" s="49"/>
      <c r="W176" s="49"/>
      <c r="X176" s="49"/>
      <c r="Y176" s="49"/>
      <c r="Z176" s="49"/>
      <c r="AA176" s="49"/>
      <c r="AB176" s="49"/>
    </row>
    <row r="177" spans="1:28" x14ac:dyDescent="0.25">
      <c r="A177" s="51"/>
      <c r="B177" s="52"/>
      <c r="C177" s="51"/>
      <c r="D177" s="51"/>
      <c r="E177" s="51"/>
      <c r="F177" s="51"/>
      <c r="G177" s="51"/>
      <c r="H177" s="51"/>
      <c r="I177" s="51"/>
      <c r="J177" s="51"/>
      <c r="K177" s="51"/>
      <c r="L177" s="51"/>
      <c r="M177" s="49"/>
      <c r="N177" s="34"/>
      <c r="O177" s="34"/>
      <c r="P177" s="34"/>
      <c r="Q177" s="49"/>
      <c r="R177" s="49"/>
      <c r="S177" s="49"/>
      <c r="T177" s="49"/>
      <c r="U177" s="49"/>
      <c r="V177" s="49"/>
      <c r="W177" s="49"/>
      <c r="X177" s="49"/>
      <c r="Y177" s="49"/>
      <c r="Z177" s="49"/>
      <c r="AA177" s="49"/>
      <c r="AB177" s="49"/>
    </row>
    <row r="178" spans="1:28" x14ac:dyDescent="0.25">
      <c r="A178" s="51"/>
      <c r="B178" s="52"/>
      <c r="C178" s="51"/>
      <c r="D178" s="51"/>
      <c r="E178" s="51"/>
      <c r="F178" s="51"/>
      <c r="G178" s="51"/>
      <c r="H178" s="51"/>
      <c r="I178" s="51"/>
      <c r="J178" s="51"/>
      <c r="K178" s="51"/>
      <c r="L178" s="51"/>
      <c r="M178" s="49"/>
      <c r="N178" s="34"/>
      <c r="O178" s="34"/>
      <c r="P178" s="34"/>
      <c r="Q178" s="49"/>
      <c r="R178" s="49"/>
      <c r="S178" s="49"/>
      <c r="T178" s="49"/>
      <c r="U178" s="49"/>
      <c r="V178" s="49"/>
      <c r="W178" s="49"/>
      <c r="X178" s="49"/>
      <c r="Y178" s="49"/>
      <c r="Z178" s="49"/>
      <c r="AA178" s="49"/>
      <c r="AB178" s="49"/>
    </row>
    <row r="179" spans="1:28" x14ac:dyDescent="0.25">
      <c r="A179" s="51"/>
      <c r="B179" s="52"/>
      <c r="C179" s="51"/>
      <c r="D179" s="51"/>
      <c r="E179" s="51"/>
      <c r="F179" s="51"/>
      <c r="G179" s="51"/>
      <c r="H179" s="51"/>
      <c r="I179" s="51"/>
      <c r="J179" s="51"/>
      <c r="K179" s="51"/>
      <c r="L179" s="51"/>
      <c r="M179" s="49"/>
      <c r="N179" s="34"/>
      <c r="O179" s="34"/>
      <c r="P179" s="34"/>
      <c r="Q179" s="49"/>
      <c r="R179" s="49"/>
      <c r="S179" s="49"/>
      <c r="T179" s="49"/>
      <c r="U179" s="49"/>
      <c r="V179" s="49"/>
      <c r="W179" s="49"/>
      <c r="X179" s="49"/>
      <c r="Y179" s="49"/>
      <c r="Z179" s="49"/>
      <c r="AA179" s="49"/>
      <c r="AB179" s="49"/>
    </row>
    <row r="180" spans="1:28" x14ac:dyDescent="0.25">
      <c r="A180" s="51"/>
      <c r="B180" s="52"/>
      <c r="C180" s="51"/>
      <c r="D180" s="51"/>
      <c r="E180" s="51"/>
      <c r="F180" s="51"/>
      <c r="G180" s="51"/>
      <c r="H180" s="51"/>
      <c r="I180" s="51"/>
      <c r="J180" s="51"/>
      <c r="K180" s="51"/>
      <c r="L180" s="51"/>
      <c r="M180" s="49"/>
      <c r="N180" s="34"/>
      <c r="O180" s="34"/>
      <c r="P180" s="34"/>
      <c r="Q180" s="49"/>
      <c r="R180" s="49"/>
      <c r="S180" s="49"/>
      <c r="T180" s="49"/>
      <c r="U180" s="49"/>
      <c r="V180" s="49"/>
      <c r="W180" s="49"/>
      <c r="X180" s="49"/>
      <c r="Y180" s="49"/>
      <c r="Z180" s="49"/>
      <c r="AA180" s="49"/>
      <c r="AB180" s="49"/>
    </row>
    <row r="181" spans="1:28" x14ac:dyDescent="0.25">
      <c r="A181" s="51"/>
      <c r="B181" s="52"/>
      <c r="C181" s="51"/>
      <c r="D181" s="51"/>
      <c r="E181" s="51"/>
      <c r="F181" s="51"/>
      <c r="G181" s="51"/>
      <c r="H181" s="51"/>
      <c r="I181" s="51"/>
      <c r="J181" s="51"/>
      <c r="K181" s="51"/>
      <c r="L181" s="51"/>
      <c r="M181" s="49"/>
      <c r="N181" s="34"/>
      <c r="O181" s="34"/>
      <c r="P181" s="34"/>
      <c r="Q181" s="49"/>
      <c r="R181" s="49"/>
      <c r="S181" s="49"/>
      <c r="T181" s="49"/>
      <c r="U181" s="49"/>
      <c r="V181" s="49"/>
      <c r="W181" s="49"/>
      <c r="X181" s="49"/>
      <c r="Y181" s="49"/>
      <c r="Z181" s="49"/>
      <c r="AA181" s="49"/>
      <c r="AB181" s="49"/>
    </row>
    <row r="182" spans="1:28" x14ac:dyDescent="0.25">
      <c r="A182" s="51"/>
      <c r="B182" s="52"/>
      <c r="C182" s="51"/>
      <c r="D182" s="51"/>
      <c r="E182" s="51"/>
      <c r="F182" s="51"/>
      <c r="G182" s="51"/>
      <c r="H182" s="51"/>
      <c r="I182" s="51"/>
      <c r="J182" s="51"/>
      <c r="K182" s="51"/>
      <c r="L182" s="51"/>
      <c r="M182" s="49"/>
      <c r="N182" s="34"/>
      <c r="O182" s="34"/>
      <c r="P182" s="34"/>
      <c r="Q182" s="49"/>
      <c r="R182" s="49"/>
      <c r="S182" s="49"/>
      <c r="T182" s="49"/>
      <c r="U182" s="49"/>
      <c r="V182" s="49"/>
      <c r="W182" s="49"/>
      <c r="X182" s="49"/>
      <c r="Y182" s="49"/>
      <c r="Z182" s="49"/>
      <c r="AA182" s="49"/>
      <c r="AB182" s="49"/>
    </row>
    <row r="183" spans="1:28" x14ac:dyDescent="0.25">
      <c r="A183" s="51"/>
      <c r="B183" s="52"/>
      <c r="C183" s="51"/>
      <c r="D183" s="51"/>
      <c r="E183" s="51"/>
      <c r="F183" s="51"/>
      <c r="G183" s="51"/>
      <c r="H183" s="51"/>
      <c r="I183" s="51"/>
      <c r="J183" s="51"/>
      <c r="K183" s="51"/>
      <c r="L183" s="51"/>
      <c r="M183" s="49"/>
      <c r="N183" s="34"/>
      <c r="O183" s="34"/>
      <c r="P183" s="34"/>
      <c r="Q183" s="49"/>
      <c r="R183" s="49"/>
      <c r="S183" s="49"/>
      <c r="T183" s="49"/>
      <c r="U183" s="49"/>
      <c r="V183" s="49"/>
      <c r="W183" s="49"/>
      <c r="X183" s="49"/>
      <c r="Y183" s="49"/>
      <c r="Z183" s="49"/>
      <c r="AA183" s="49"/>
      <c r="AB183" s="49"/>
    </row>
    <row r="184" spans="1:28" x14ac:dyDescent="0.25">
      <c r="A184" s="51"/>
      <c r="B184" s="52"/>
      <c r="C184" s="51"/>
      <c r="D184" s="51"/>
      <c r="E184" s="51"/>
      <c r="F184" s="51"/>
      <c r="G184" s="51"/>
      <c r="H184" s="51"/>
      <c r="I184" s="51"/>
      <c r="J184" s="51"/>
      <c r="K184" s="51"/>
      <c r="L184" s="51"/>
      <c r="M184" s="49"/>
      <c r="N184" s="34"/>
      <c r="O184" s="34"/>
      <c r="P184" s="34"/>
      <c r="Q184" s="49"/>
      <c r="R184" s="49"/>
      <c r="S184" s="49"/>
      <c r="T184" s="49"/>
      <c r="U184" s="49"/>
      <c r="V184" s="49"/>
      <c r="W184" s="49"/>
      <c r="X184" s="49"/>
      <c r="Y184" s="49"/>
      <c r="Z184" s="49"/>
      <c r="AA184" s="49"/>
      <c r="AB184" s="49"/>
    </row>
    <row r="185" spans="1:28" x14ac:dyDescent="0.25">
      <c r="A185" s="51"/>
      <c r="B185" s="52"/>
      <c r="C185" s="51"/>
      <c r="D185" s="51"/>
      <c r="E185" s="51"/>
      <c r="F185" s="51"/>
      <c r="G185" s="51"/>
      <c r="H185" s="51"/>
      <c r="I185" s="51"/>
      <c r="J185" s="51"/>
      <c r="K185" s="51"/>
      <c r="L185" s="51"/>
      <c r="M185" s="49"/>
      <c r="N185" s="34"/>
      <c r="O185" s="34"/>
      <c r="P185" s="34"/>
      <c r="Q185" s="49"/>
      <c r="R185" s="49"/>
      <c r="S185" s="49"/>
      <c r="T185" s="49"/>
      <c r="U185" s="49"/>
      <c r="V185" s="49"/>
      <c r="W185" s="49"/>
      <c r="X185" s="49"/>
      <c r="Y185" s="49"/>
      <c r="Z185" s="49"/>
      <c r="AA185" s="49"/>
      <c r="AB185" s="49"/>
    </row>
    <row r="186" spans="1:28" x14ac:dyDescent="0.25">
      <c r="A186" s="51"/>
      <c r="B186" s="52"/>
      <c r="C186" s="51"/>
      <c r="D186" s="51"/>
      <c r="E186" s="51"/>
      <c r="F186" s="51"/>
      <c r="G186" s="51"/>
      <c r="H186" s="51"/>
      <c r="I186" s="51"/>
      <c r="J186" s="51"/>
      <c r="K186" s="51"/>
      <c r="L186" s="51"/>
      <c r="M186" s="49"/>
      <c r="N186" s="34"/>
      <c r="O186" s="34"/>
      <c r="P186" s="34"/>
      <c r="Q186" s="49"/>
      <c r="R186" s="49"/>
      <c r="S186" s="49"/>
      <c r="T186" s="49"/>
      <c r="U186" s="49"/>
      <c r="V186" s="49"/>
      <c r="W186" s="49"/>
      <c r="X186" s="49"/>
      <c r="Y186" s="49"/>
      <c r="Z186" s="49"/>
      <c r="AA186" s="49"/>
      <c r="AB186" s="49"/>
    </row>
    <row r="187" spans="1:28" x14ac:dyDescent="0.25">
      <c r="A187" s="51"/>
      <c r="B187" s="52"/>
      <c r="C187" s="51"/>
      <c r="D187" s="51"/>
      <c r="E187" s="51"/>
      <c r="F187" s="51"/>
      <c r="G187" s="51"/>
      <c r="H187" s="51"/>
      <c r="I187" s="51"/>
      <c r="J187" s="51"/>
      <c r="K187" s="51"/>
      <c r="L187" s="51"/>
      <c r="M187" s="49"/>
      <c r="N187" s="34"/>
      <c r="O187" s="34"/>
      <c r="P187" s="34"/>
      <c r="Q187" s="49"/>
      <c r="R187" s="49"/>
      <c r="S187" s="49"/>
      <c r="T187" s="49"/>
      <c r="U187" s="49"/>
      <c r="V187" s="49"/>
      <c r="W187" s="49"/>
      <c r="X187" s="49"/>
      <c r="Y187" s="49"/>
      <c r="Z187" s="49"/>
      <c r="AA187" s="49"/>
      <c r="AB187" s="49"/>
    </row>
    <row r="188" spans="1:28" x14ac:dyDescent="0.25">
      <c r="A188" s="51"/>
      <c r="B188" s="52"/>
      <c r="C188" s="51"/>
      <c r="D188" s="51"/>
      <c r="E188" s="51"/>
      <c r="F188" s="51"/>
      <c r="G188" s="51"/>
      <c r="H188" s="51"/>
      <c r="I188" s="51"/>
      <c r="J188" s="51"/>
      <c r="K188" s="51"/>
      <c r="L188" s="51"/>
      <c r="M188" s="49"/>
      <c r="N188" s="34"/>
      <c r="O188" s="34"/>
      <c r="P188" s="34"/>
      <c r="Q188" s="49"/>
      <c r="R188" s="49"/>
      <c r="S188" s="49"/>
      <c r="T188" s="49"/>
      <c r="U188" s="49"/>
      <c r="V188" s="49"/>
      <c r="W188" s="49"/>
      <c r="X188" s="49"/>
      <c r="Y188" s="49"/>
      <c r="Z188" s="49"/>
      <c r="AA188" s="49"/>
      <c r="AB188" s="49"/>
    </row>
    <row r="189" spans="1:28" x14ac:dyDescent="0.25">
      <c r="A189" s="51"/>
      <c r="B189" s="52"/>
      <c r="C189" s="51"/>
      <c r="D189" s="51"/>
      <c r="E189" s="51"/>
      <c r="F189" s="51"/>
      <c r="G189" s="51"/>
      <c r="H189" s="51"/>
      <c r="I189" s="51"/>
      <c r="J189" s="51"/>
      <c r="K189" s="51"/>
      <c r="L189" s="51"/>
      <c r="M189" s="49"/>
      <c r="N189" s="34"/>
      <c r="O189" s="34"/>
      <c r="P189" s="34"/>
      <c r="Q189" s="49"/>
      <c r="R189" s="49"/>
      <c r="S189" s="49"/>
      <c r="T189" s="49"/>
      <c r="U189" s="49"/>
      <c r="V189" s="49"/>
      <c r="W189" s="49"/>
      <c r="X189" s="49"/>
      <c r="Y189" s="49"/>
      <c r="Z189" s="49"/>
      <c r="AA189" s="49"/>
      <c r="AB189" s="49"/>
    </row>
    <row r="190" spans="1:28" x14ac:dyDescent="0.25">
      <c r="A190" s="51"/>
      <c r="B190" s="52"/>
      <c r="C190" s="51"/>
      <c r="D190" s="51"/>
      <c r="E190" s="51"/>
      <c r="F190" s="51"/>
      <c r="G190" s="51"/>
      <c r="H190" s="51"/>
      <c r="I190" s="51"/>
      <c r="J190" s="51"/>
      <c r="K190" s="51"/>
      <c r="L190" s="51"/>
      <c r="M190" s="49"/>
      <c r="N190" s="34"/>
      <c r="O190" s="34"/>
      <c r="P190" s="34"/>
      <c r="Q190" s="49"/>
      <c r="R190" s="49"/>
      <c r="S190" s="49"/>
      <c r="T190" s="49"/>
      <c r="U190" s="49"/>
      <c r="V190" s="49"/>
      <c r="W190" s="49"/>
      <c r="X190" s="49"/>
      <c r="Y190" s="49"/>
      <c r="Z190" s="49"/>
      <c r="AA190" s="49"/>
      <c r="AB190" s="49"/>
    </row>
    <row r="191" spans="1:28" x14ac:dyDescent="0.25">
      <c r="A191" s="51"/>
      <c r="B191" s="52"/>
      <c r="C191" s="51"/>
      <c r="D191" s="51"/>
      <c r="E191" s="51"/>
      <c r="F191" s="51"/>
      <c r="G191" s="51"/>
      <c r="H191" s="51"/>
      <c r="I191" s="51"/>
      <c r="J191" s="51"/>
      <c r="K191" s="51"/>
      <c r="L191" s="51"/>
      <c r="M191" s="49"/>
      <c r="N191" s="34"/>
      <c r="O191" s="34"/>
      <c r="P191" s="34"/>
      <c r="Q191" s="49"/>
      <c r="R191" s="49"/>
      <c r="S191" s="49"/>
      <c r="T191" s="49"/>
      <c r="U191" s="49"/>
      <c r="V191" s="49"/>
      <c r="W191" s="49"/>
      <c r="X191" s="49"/>
      <c r="Y191" s="49"/>
      <c r="Z191" s="49"/>
      <c r="AA191" s="49"/>
      <c r="AB191" s="49"/>
    </row>
    <row r="192" spans="1:28" x14ac:dyDescent="0.25">
      <c r="A192" s="51"/>
      <c r="B192" s="52"/>
      <c r="C192" s="51"/>
      <c r="D192" s="51"/>
      <c r="E192" s="51"/>
      <c r="F192" s="51"/>
      <c r="G192" s="51"/>
      <c r="H192" s="51"/>
      <c r="I192" s="51"/>
      <c r="J192" s="51"/>
      <c r="K192" s="51"/>
      <c r="L192" s="51"/>
      <c r="M192" s="49"/>
      <c r="N192" s="34"/>
      <c r="O192" s="34"/>
      <c r="P192" s="34"/>
      <c r="Q192" s="49"/>
      <c r="R192" s="49"/>
      <c r="S192" s="49"/>
      <c r="T192" s="49"/>
      <c r="U192" s="49"/>
      <c r="V192" s="49"/>
      <c r="W192" s="49"/>
      <c r="X192" s="49"/>
      <c r="Y192" s="49"/>
      <c r="Z192" s="49"/>
      <c r="AA192" s="49"/>
      <c r="AB192" s="49"/>
    </row>
    <row r="193" spans="1:28" x14ac:dyDescent="0.25">
      <c r="A193" s="51"/>
      <c r="B193" s="52"/>
      <c r="C193" s="51"/>
      <c r="D193" s="51"/>
      <c r="E193" s="51"/>
      <c r="F193" s="51"/>
      <c r="G193" s="51"/>
      <c r="H193" s="51"/>
      <c r="I193" s="51"/>
      <c r="J193" s="51"/>
      <c r="K193" s="51"/>
      <c r="L193" s="51"/>
      <c r="M193" s="49"/>
      <c r="N193" s="34"/>
      <c r="O193" s="34"/>
      <c r="P193" s="34"/>
      <c r="Q193" s="49"/>
      <c r="R193" s="49"/>
      <c r="S193" s="49"/>
      <c r="T193" s="49"/>
      <c r="U193" s="49"/>
      <c r="V193" s="49"/>
      <c r="W193" s="49"/>
      <c r="X193" s="49"/>
      <c r="Y193" s="49"/>
      <c r="Z193" s="49"/>
      <c r="AA193" s="49"/>
      <c r="AB193" s="49"/>
    </row>
    <row r="194" spans="1:28" x14ac:dyDescent="0.25">
      <c r="A194" s="51"/>
      <c r="B194" s="52"/>
      <c r="C194" s="51"/>
      <c r="D194" s="51"/>
      <c r="E194" s="51"/>
      <c r="F194" s="51"/>
      <c r="G194" s="51"/>
      <c r="H194" s="51"/>
      <c r="I194" s="51"/>
      <c r="J194" s="51"/>
      <c r="K194" s="51"/>
      <c r="L194" s="51"/>
      <c r="M194" s="49"/>
      <c r="N194" s="34"/>
      <c r="O194" s="34"/>
      <c r="P194" s="34"/>
      <c r="Q194" s="49"/>
      <c r="R194" s="49"/>
      <c r="S194" s="49"/>
      <c r="T194" s="49"/>
      <c r="U194" s="49"/>
      <c r="V194" s="49"/>
      <c r="W194" s="49"/>
      <c r="X194" s="49"/>
      <c r="Y194" s="49"/>
      <c r="Z194" s="49"/>
      <c r="AA194" s="49"/>
      <c r="AB194" s="49"/>
    </row>
    <row r="195" spans="1:28" x14ac:dyDescent="0.25">
      <c r="A195" s="51"/>
      <c r="B195" s="52"/>
      <c r="C195" s="51"/>
      <c r="D195" s="51"/>
      <c r="E195" s="51"/>
      <c r="F195" s="51"/>
      <c r="G195" s="51"/>
      <c r="H195" s="51"/>
      <c r="I195" s="51"/>
      <c r="J195" s="51"/>
      <c r="K195" s="51"/>
      <c r="L195" s="51"/>
      <c r="M195" s="49"/>
      <c r="N195" s="34"/>
      <c r="O195" s="34"/>
      <c r="P195" s="34"/>
      <c r="Q195" s="49"/>
      <c r="R195" s="49"/>
      <c r="S195" s="49"/>
      <c r="T195" s="49"/>
      <c r="U195" s="49"/>
      <c r="V195" s="49"/>
      <c r="W195" s="49"/>
      <c r="X195" s="49"/>
      <c r="Y195" s="49"/>
      <c r="Z195" s="49"/>
      <c r="AA195" s="49"/>
      <c r="AB195" s="49"/>
    </row>
    <row r="196" spans="1:28" x14ac:dyDescent="0.25">
      <c r="A196" s="51"/>
      <c r="B196" s="52"/>
      <c r="C196" s="51"/>
      <c r="D196" s="51"/>
      <c r="E196" s="51"/>
      <c r="F196" s="51"/>
      <c r="G196" s="51"/>
      <c r="H196" s="51"/>
      <c r="I196" s="51"/>
      <c r="J196" s="51"/>
      <c r="K196" s="51"/>
      <c r="L196" s="51"/>
      <c r="M196" s="49"/>
      <c r="N196" s="34"/>
      <c r="O196" s="34"/>
      <c r="P196" s="34"/>
      <c r="Q196" s="49"/>
      <c r="R196" s="49"/>
      <c r="S196" s="49"/>
      <c r="T196" s="49"/>
      <c r="U196" s="49"/>
      <c r="V196" s="49"/>
      <c r="W196" s="49"/>
      <c r="X196" s="49"/>
      <c r="Y196" s="49"/>
      <c r="Z196" s="49"/>
      <c r="AA196" s="49"/>
      <c r="AB196" s="49"/>
    </row>
    <row r="197" spans="1:28" x14ac:dyDescent="0.25">
      <c r="A197" s="51"/>
      <c r="B197" s="52"/>
      <c r="C197" s="51"/>
      <c r="D197" s="51"/>
      <c r="E197" s="51"/>
      <c r="F197" s="51"/>
      <c r="G197" s="51"/>
      <c r="H197" s="51"/>
      <c r="I197" s="51"/>
      <c r="J197" s="51"/>
      <c r="K197" s="51"/>
      <c r="L197" s="51"/>
      <c r="M197" s="49"/>
      <c r="N197" s="34"/>
      <c r="O197" s="34"/>
      <c r="P197" s="34"/>
      <c r="Q197" s="49"/>
      <c r="R197" s="49"/>
      <c r="S197" s="49"/>
      <c r="T197" s="49"/>
      <c r="U197" s="49"/>
      <c r="V197" s="49"/>
      <c r="W197" s="49"/>
      <c r="X197" s="49"/>
      <c r="Y197" s="49"/>
      <c r="Z197" s="49"/>
      <c r="AA197" s="49"/>
      <c r="AB197" s="49"/>
    </row>
    <row r="198" spans="1:28" x14ac:dyDescent="0.25">
      <c r="O198" s="34"/>
    </row>
    <row r="199" spans="1:28" x14ac:dyDescent="0.25">
      <c r="O199" s="34"/>
    </row>
    <row r="200" spans="1:28" x14ac:dyDescent="0.25">
      <c r="O200" s="34"/>
    </row>
    <row r="201" spans="1:28" x14ac:dyDescent="0.25">
      <c r="O201" s="34"/>
    </row>
    <row r="202" spans="1:28" x14ac:dyDescent="0.25">
      <c r="O202" s="34"/>
    </row>
    <row r="203" spans="1:28" x14ac:dyDescent="0.25">
      <c r="O203" s="34"/>
    </row>
    <row r="204" spans="1:28" x14ac:dyDescent="0.25">
      <c r="O204" s="34"/>
    </row>
    <row r="205" spans="1:28" x14ac:dyDescent="0.25">
      <c r="O205" s="34"/>
    </row>
    <row r="206" spans="1:28" x14ac:dyDescent="0.25">
      <c r="O206" s="34"/>
    </row>
    <row r="207" spans="1:28" x14ac:dyDescent="0.25">
      <c r="O207" s="34"/>
    </row>
    <row r="208" spans="1:28" x14ac:dyDescent="0.25">
      <c r="O208" s="34"/>
    </row>
    <row r="209" spans="15:15" x14ac:dyDescent="0.25">
      <c r="O209" s="34"/>
    </row>
    <row r="210" spans="15:15" x14ac:dyDescent="0.25">
      <c r="O210" s="34"/>
    </row>
    <row r="211" spans="15:15" x14ac:dyDescent="0.25">
      <c r="O211" s="34"/>
    </row>
    <row r="212" spans="15:15" x14ac:dyDescent="0.25">
      <c r="O212" s="34"/>
    </row>
    <row r="213" spans="15:15" x14ac:dyDescent="0.25">
      <c r="O213" s="34"/>
    </row>
    <row r="214" spans="15:15" x14ac:dyDescent="0.25">
      <c r="O214" s="34"/>
    </row>
    <row r="215" spans="15:15" x14ac:dyDescent="0.25">
      <c r="O215" s="34"/>
    </row>
    <row r="216" spans="15:15" x14ac:dyDescent="0.25">
      <c r="O216" s="34"/>
    </row>
    <row r="217" spans="15:15" x14ac:dyDescent="0.25">
      <c r="O217" s="34"/>
    </row>
    <row r="218" spans="15:15" x14ac:dyDescent="0.25">
      <c r="O218" s="34"/>
    </row>
    <row r="219" spans="15:15" x14ac:dyDescent="0.25">
      <c r="O219" s="34"/>
    </row>
    <row r="220" spans="15:15" x14ac:dyDescent="0.25">
      <c r="O220" s="34"/>
    </row>
    <row r="221" spans="15:15" x14ac:dyDescent="0.25">
      <c r="O221" s="34"/>
    </row>
    <row r="222" spans="15:15" x14ac:dyDescent="0.25">
      <c r="O222" s="34"/>
    </row>
    <row r="223" spans="15:15" x14ac:dyDescent="0.25">
      <c r="O223" s="34"/>
    </row>
    <row r="224" spans="15:15" x14ac:dyDescent="0.25">
      <c r="O224" s="34"/>
    </row>
    <row r="225" spans="15:15" x14ac:dyDescent="0.25">
      <c r="O225" s="34"/>
    </row>
    <row r="226" spans="15:15" x14ac:dyDescent="0.25">
      <c r="O226" s="34"/>
    </row>
    <row r="227" spans="15:15" x14ac:dyDescent="0.25">
      <c r="O227" s="34"/>
    </row>
    <row r="228" spans="15:15" x14ac:dyDescent="0.25">
      <c r="O228" s="34"/>
    </row>
    <row r="229" spans="15:15" x14ac:dyDescent="0.25">
      <c r="O229" s="34"/>
    </row>
    <row r="230" spans="15:15" x14ac:dyDescent="0.25">
      <c r="O230" s="34"/>
    </row>
    <row r="231" spans="15:15" x14ac:dyDescent="0.25">
      <c r="O231" s="34"/>
    </row>
    <row r="232" spans="15:15" x14ac:dyDescent="0.25">
      <c r="O232" s="34"/>
    </row>
    <row r="233" spans="15:15" x14ac:dyDescent="0.25">
      <c r="O233" s="34"/>
    </row>
    <row r="234" spans="15:15" x14ac:dyDescent="0.25">
      <c r="O234" s="34"/>
    </row>
    <row r="235" spans="15:15" x14ac:dyDescent="0.25">
      <c r="O235" s="34"/>
    </row>
    <row r="236" spans="15:15" x14ac:dyDescent="0.25">
      <c r="O236" s="34"/>
    </row>
    <row r="237" spans="15:15" x14ac:dyDescent="0.25">
      <c r="O237" s="34"/>
    </row>
    <row r="238" spans="15:15" x14ac:dyDescent="0.25">
      <c r="O238" s="34"/>
    </row>
    <row r="239" spans="15:15" x14ac:dyDescent="0.25">
      <c r="O239" s="34"/>
    </row>
    <row r="240" spans="15:15" x14ac:dyDescent="0.25">
      <c r="O240" s="34"/>
    </row>
    <row r="241" spans="15:15" x14ac:dyDescent="0.25">
      <c r="O241" s="34"/>
    </row>
    <row r="242" spans="15:15" x14ac:dyDescent="0.25">
      <c r="O242" s="34"/>
    </row>
    <row r="243" spans="15:15" x14ac:dyDescent="0.25">
      <c r="O243" s="34"/>
    </row>
    <row r="244" spans="15:15" x14ac:dyDescent="0.25">
      <c r="O244" s="34"/>
    </row>
    <row r="245" spans="15:15" x14ac:dyDescent="0.25">
      <c r="O245" s="34"/>
    </row>
    <row r="246" spans="15:15" x14ac:dyDescent="0.25">
      <c r="O246" s="34"/>
    </row>
    <row r="247" spans="15:15" x14ac:dyDescent="0.25">
      <c r="O247" s="34"/>
    </row>
    <row r="248" spans="15:15" x14ac:dyDescent="0.25">
      <c r="O248" s="34"/>
    </row>
    <row r="249" spans="15:15" x14ac:dyDescent="0.25">
      <c r="O249" s="34"/>
    </row>
    <row r="250" spans="15:15" x14ac:dyDescent="0.25">
      <c r="O250" s="34"/>
    </row>
    <row r="251" spans="15:15" x14ac:dyDescent="0.25">
      <c r="O251" s="34"/>
    </row>
    <row r="252" spans="15:15" x14ac:dyDescent="0.25">
      <c r="O252" s="34"/>
    </row>
    <row r="253" spans="15:15" x14ac:dyDescent="0.25">
      <c r="O253" s="34"/>
    </row>
    <row r="254" spans="15:15" x14ac:dyDescent="0.25">
      <c r="O254" s="34"/>
    </row>
    <row r="255" spans="15:15" x14ac:dyDescent="0.25">
      <c r="O255" s="34"/>
    </row>
    <row r="256" spans="15:15" x14ac:dyDescent="0.25">
      <c r="O256" s="34"/>
    </row>
    <row r="257" spans="15:15" x14ac:dyDescent="0.25">
      <c r="O257" s="34"/>
    </row>
    <row r="258" spans="15:15" x14ac:dyDescent="0.25">
      <c r="O258" s="34"/>
    </row>
    <row r="259" spans="15:15" x14ac:dyDescent="0.25">
      <c r="O259" s="34"/>
    </row>
    <row r="260" spans="15:15" x14ac:dyDescent="0.25">
      <c r="O260" s="34"/>
    </row>
    <row r="261" spans="15:15" x14ac:dyDescent="0.25">
      <c r="O261" s="34"/>
    </row>
    <row r="262" spans="15:15" x14ac:dyDescent="0.25">
      <c r="O262" s="34"/>
    </row>
    <row r="263" spans="15:15" x14ac:dyDescent="0.25">
      <c r="O263" s="34"/>
    </row>
    <row r="264" spans="15:15" x14ac:dyDescent="0.25">
      <c r="O264" s="34"/>
    </row>
    <row r="265" spans="15:15" x14ac:dyDescent="0.25">
      <c r="O265" s="34"/>
    </row>
    <row r="266" spans="15:15" x14ac:dyDescent="0.25">
      <c r="O266" s="34"/>
    </row>
    <row r="267" spans="15:15" x14ac:dyDescent="0.25">
      <c r="O267" s="34"/>
    </row>
    <row r="268" spans="15:15" x14ac:dyDescent="0.25">
      <c r="O268" s="34"/>
    </row>
    <row r="269" spans="15:15" x14ac:dyDescent="0.25">
      <c r="O269" s="34"/>
    </row>
    <row r="270" spans="15:15" x14ac:dyDescent="0.25">
      <c r="O270" s="34"/>
    </row>
    <row r="271" spans="15:15" x14ac:dyDescent="0.25">
      <c r="O271" s="34"/>
    </row>
    <row r="272" spans="15:15" x14ac:dyDescent="0.25">
      <c r="O272" s="34"/>
    </row>
    <row r="273" spans="15:15" x14ac:dyDescent="0.25">
      <c r="O273" s="34"/>
    </row>
    <row r="274" spans="15:15" x14ac:dyDescent="0.25">
      <c r="O274" s="34"/>
    </row>
    <row r="275" spans="15:15" x14ac:dyDescent="0.25">
      <c r="O275" s="34"/>
    </row>
    <row r="276" spans="15:15" x14ac:dyDescent="0.25">
      <c r="O276" s="34"/>
    </row>
    <row r="277" spans="15:15" x14ac:dyDescent="0.25">
      <c r="O277" s="34"/>
    </row>
    <row r="278" spans="15:15" x14ac:dyDescent="0.25">
      <c r="O278" s="34"/>
    </row>
    <row r="279" spans="15:15" x14ac:dyDescent="0.25">
      <c r="O279" s="34"/>
    </row>
    <row r="280" spans="15:15" x14ac:dyDescent="0.25">
      <c r="O280" s="34"/>
    </row>
    <row r="281" spans="15:15" x14ac:dyDescent="0.25">
      <c r="O281" s="34"/>
    </row>
    <row r="282" spans="15:15" x14ac:dyDescent="0.25">
      <c r="O282" s="34"/>
    </row>
    <row r="283" spans="15:15" x14ac:dyDescent="0.25">
      <c r="O283" s="34"/>
    </row>
    <row r="284" spans="15:15" x14ac:dyDescent="0.25">
      <c r="O284" s="34"/>
    </row>
    <row r="285" spans="15:15" x14ac:dyDescent="0.25">
      <c r="O285" s="34"/>
    </row>
    <row r="286" spans="15:15" x14ac:dyDescent="0.25">
      <c r="O286" s="34"/>
    </row>
    <row r="287" spans="15:15" x14ac:dyDescent="0.25">
      <c r="O287" s="34"/>
    </row>
    <row r="288" spans="15:15" x14ac:dyDescent="0.25">
      <c r="O288" s="34"/>
    </row>
    <row r="289" spans="15:15" x14ac:dyDescent="0.25">
      <c r="O289" s="34"/>
    </row>
    <row r="290" spans="15:15" x14ac:dyDescent="0.25">
      <c r="O290" s="34"/>
    </row>
    <row r="291" spans="15:15" x14ac:dyDescent="0.25">
      <c r="O291" s="34"/>
    </row>
    <row r="292" spans="15:15" x14ac:dyDescent="0.25">
      <c r="O292" s="34"/>
    </row>
    <row r="293" spans="15:15" x14ac:dyDescent="0.25">
      <c r="O293" s="34"/>
    </row>
    <row r="294" spans="15:15" x14ac:dyDescent="0.25">
      <c r="O294" s="34"/>
    </row>
    <row r="295" spans="15:15" x14ac:dyDescent="0.25">
      <c r="O295" s="34"/>
    </row>
    <row r="296" spans="15:15" x14ac:dyDescent="0.25">
      <c r="O296" s="34"/>
    </row>
    <row r="297" spans="15:15" x14ac:dyDescent="0.25">
      <c r="O297" s="34"/>
    </row>
    <row r="298" spans="15:15" x14ac:dyDescent="0.25">
      <c r="O298" s="34"/>
    </row>
    <row r="299" spans="15:15" x14ac:dyDescent="0.25">
      <c r="O299" s="34"/>
    </row>
    <row r="300" spans="15:15" x14ac:dyDescent="0.25">
      <c r="O300" s="34"/>
    </row>
    <row r="301" spans="15:15" x14ac:dyDescent="0.25">
      <c r="O301" s="34"/>
    </row>
    <row r="302" spans="15:15" x14ac:dyDescent="0.25">
      <c r="O302" s="34"/>
    </row>
    <row r="303" spans="15:15" x14ac:dyDescent="0.25">
      <c r="O303" s="34"/>
    </row>
    <row r="304" spans="15:15" x14ac:dyDescent="0.25">
      <c r="O304" s="34"/>
    </row>
    <row r="305" spans="15:15" x14ac:dyDescent="0.25">
      <c r="O305" s="34"/>
    </row>
    <row r="306" spans="15:15" x14ac:dyDescent="0.25">
      <c r="O306" s="34"/>
    </row>
    <row r="307" spans="15:15" x14ac:dyDescent="0.25">
      <c r="O307" s="34"/>
    </row>
    <row r="308" spans="15:15" x14ac:dyDescent="0.25">
      <c r="O308" s="34"/>
    </row>
    <row r="309" spans="15:15" x14ac:dyDescent="0.25">
      <c r="O309" s="34"/>
    </row>
    <row r="310" spans="15:15" x14ac:dyDescent="0.25">
      <c r="O310" s="34"/>
    </row>
    <row r="311" spans="15:15" x14ac:dyDescent="0.25">
      <c r="O311" s="34"/>
    </row>
    <row r="312" spans="15:15" x14ac:dyDescent="0.25">
      <c r="O312" s="34"/>
    </row>
    <row r="313" spans="15:15" x14ac:dyDescent="0.25">
      <c r="O313" s="34"/>
    </row>
    <row r="314" spans="15:15" x14ac:dyDescent="0.25">
      <c r="O314" s="34"/>
    </row>
    <row r="315" spans="15:15" x14ac:dyDescent="0.25">
      <c r="O315" s="34"/>
    </row>
    <row r="316" spans="15:15" x14ac:dyDescent="0.25">
      <c r="O316" s="34"/>
    </row>
    <row r="317" spans="15:15" x14ac:dyDescent="0.25">
      <c r="O317" s="34"/>
    </row>
    <row r="318" spans="15:15" x14ac:dyDescent="0.25">
      <c r="O318" s="34"/>
    </row>
    <row r="319" spans="15:15" x14ac:dyDescent="0.25">
      <c r="O319" s="34"/>
    </row>
    <row r="320" spans="15:15" x14ac:dyDescent="0.25">
      <c r="O320" s="34"/>
    </row>
    <row r="321" spans="15:15" x14ac:dyDescent="0.25">
      <c r="O321" s="34"/>
    </row>
    <row r="322" spans="15:15" x14ac:dyDescent="0.25">
      <c r="O322" s="34"/>
    </row>
    <row r="323" spans="15:15" x14ac:dyDescent="0.25">
      <c r="O323" s="34"/>
    </row>
    <row r="324" spans="15:15" x14ac:dyDescent="0.25">
      <c r="O324" s="34"/>
    </row>
    <row r="325" spans="15:15" x14ac:dyDescent="0.25">
      <c r="O325" s="34"/>
    </row>
    <row r="326" spans="15:15" x14ac:dyDescent="0.25">
      <c r="O326" s="34"/>
    </row>
    <row r="327" spans="15:15" x14ac:dyDescent="0.25">
      <c r="O327" s="34"/>
    </row>
    <row r="328" spans="15:15" x14ac:dyDescent="0.25">
      <c r="O328" s="34"/>
    </row>
    <row r="329" spans="15:15" x14ac:dyDescent="0.25">
      <c r="O329" s="34"/>
    </row>
    <row r="330" spans="15:15" x14ac:dyDescent="0.25">
      <c r="O330" s="34"/>
    </row>
    <row r="331" spans="15:15" x14ac:dyDescent="0.25">
      <c r="O331" s="34"/>
    </row>
    <row r="332" spans="15:15" x14ac:dyDescent="0.25">
      <c r="O332" s="34"/>
    </row>
    <row r="333" spans="15:15" x14ac:dyDescent="0.25">
      <c r="O333" s="34"/>
    </row>
    <row r="334" spans="15:15" x14ac:dyDescent="0.25">
      <c r="O334" s="34"/>
    </row>
    <row r="335" spans="15:15" x14ac:dyDescent="0.25">
      <c r="O335" s="34"/>
    </row>
    <row r="336" spans="15:15" x14ac:dyDescent="0.25">
      <c r="O336" s="34"/>
    </row>
    <row r="337" spans="15:15" x14ac:dyDescent="0.25">
      <c r="O337" s="34"/>
    </row>
    <row r="338" spans="15:15" x14ac:dyDescent="0.25">
      <c r="O338" s="34"/>
    </row>
    <row r="339" spans="15:15" x14ac:dyDescent="0.25">
      <c r="O339" s="34"/>
    </row>
    <row r="340" spans="15:15" x14ac:dyDescent="0.25">
      <c r="O340" s="34"/>
    </row>
    <row r="341" spans="15:15" x14ac:dyDescent="0.25">
      <c r="O341" s="34"/>
    </row>
    <row r="342" spans="15:15" x14ac:dyDescent="0.25">
      <c r="O342" s="34"/>
    </row>
    <row r="343" spans="15:15" x14ac:dyDescent="0.25">
      <c r="O343" s="34"/>
    </row>
    <row r="344" spans="15:15" x14ac:dyDescent="0.25">
      <c r="O344" s="34"/>
    </row>
    <row r="345" spans="15:15" x14ac:dyDescent="0.25">
      <c r="O345" s="34"/>
    </row>
    <row r="346" spans="15:15" x14ac:dyDescent="0.25">
      <c r="O346" s="34"/>
    </row>
    <row r="347" spans="15:15" x14ac:dyDescent="0.25">
      <c r="O347" s="34"/>
    </row>
    <row r="348" spans="15:15" x14ac:dyDescent="0.25">
      <c r="O348" s="34"/>
    </row>
    <row r="349" spans="15:15" x14ac:dyDescent="0.25">
      <c r="O349" s="34"/>
    </row>
    <row r="350" spans="15:15" x14ac:dyDescent="0.25">
      <c r="O350" s="34"/>
    </row>
    <row r="351" spans="15:15" x14ac:dyDescent="0.25">
      <c r="O351" s="34"/>
    </row>
    <row r="352" spans="15:15" x14ac:dyDescent="0.25">
      <c r="O352" s="34"/>
    </row>
    <row r="353" spans="15:15" x14ac:dyDescent="0.25">
      <c r="O353" s="34"/>
    </row>
    <row r="354" spans="15:15" x14ac:dyDescent="0.25">
      <c r="O354" s="34"/>
    </row>
    <row r="355" spans="15:15" x14ac:dyDescent="0.25">
      <c r="O355" s="34"/>
    </row>
    <row r="356" spans="15:15" x14ac:dyDescent="0.25">
      <c r="O356" s="34"/>
    </row>
    <row r="357" spans="15:15" x14ac:dyDescent="0.25">
      <c r="O357" s="34"/>
    </row>
    <row r="358" spans="15:15" x14ac:dyDescent="0.25">
      <c r="O358" s="34"/>
    </row>
    <row r="359" spans="15:15" x14ac:dyDescent="0.25">
      <c r="O359" s="34"/>
    </row>
    <row r="360" spans="15:15" x14ac:dyDescent="0.25">
      <c r="O360" s="34"/>
    </row>
    <row r="361" spans="15:15" x14ac:dyDescent="0.25">
      <c r="O361" s="34"/>
    </row>
    <row r="362" spans="15:15" x14ac:dyDescent="0.25">
      <c r="O362" s="34"/>
    </row>
    <row r="363" spans="15:15" x14ac:dyDescent="0.25">
      <c r="O363" s="34"/>
    </row>
    <row r="364" spans="15:15" x14ac:dyDescent="0.25">
      <c r="O364" s="34"/>
    </row>
    <row r="365" spans="15:15" x14ac:dyDescent="0.25">
      <c r="O365" s="34"/>
    </row>
    <row r="366" spans="15:15" x14ac:dyDescent="0.25">
      <c r="O366" s="34"/>
    </row>
    <row r="367" spans="15:15" x14ac:dyDescent="0.25">
      <c r="O367" s="34"/>
    </row>
    <row r="368" spans="15:15" x14ac:dyDescent="0.25">
      <c r="O368" s="34"/>
    </row>
    <row r="369" spans="15:15" x14ac:dyDescent="0.25">
      <c r="O369" s="34"/>
    </row>
    <row r="370" spans="15:15" x14ac:dyDescent="0.25">
      <c r="O370" s="34"/>
    </row>
    <row r="371" spans="15:15" x14ac:dyDescent="0.25">
      <c r="O371" s="34"/>
    </row>
    <row r="372" spans="15:15" x14ac:dyDescent="0.25">
      <c r="O372" s="34"/>
    </row>
    <row r="373" spans="15:15" x14ac:dyDescent="0.25">
      <c r="O373" s="34"/>
    </row>
    <row r="374" spans="15:15" x14ac:dyDescent="0.25">
      <c r="O374" s="34"/>
    </row>
    <row r="375" spans="15:15" x14ac:dyDescent="0.25">
      <c r="O375" s="34"/>
    </row>
    <row r="376" spans="15:15" x14ac:dyDescent="0.25">
      <c r="O376" s="34"/>
    </row>
    <row r="377" spans="15:15" x14ac:dyDescent="0.25">
      <c r="O377" s="34"/>
    </row>
    <row r="378" spans="15:15" x14ac:dyDescent="0.25">
      <c r="O378" s="34"/>
    </row>
    <row r="379" spans="15:15" x14ac:dyDescent="0.25">
      <c r="O379" s="34"/>
    </row>
    <row r="380" spans="15:15" x14ac:dyDescent="0.25">
      <c r="O380" s="34"/>
    </row>
    <row r="381" spans="15:15" x14ac:dyDescent="0.25">
      <c r="O381" s="34"/>
    </row>
    <row r="382" spans="15:15" x14ac:dyDescent="0.25">
      <c r="O382" s="34"/>
    </row>
    <row r="383" spans="15:15" x14ac:dyDescent="0.25">
      <c r="O383" s="34"/>
    </row>
    <row r="384" spans="15:15" x14ac:dyDescent="0.25">
      <c r="O384" s="34"/>
    </row>
    <row r="385" spans="15:15" x14ac:dyDescent="0.25">
      <c r="O385" s="34"/>
    </row>
    <row r="386" spans="15:15" x14ac:dyDescent="0.25">
      <c r="O386" s="34"/>
    </row>
    <row r="387" spans="15:15" x14ac:dyDescent="0.25">
      <c r="O387" s="34"/>
    </row>
    <row r="388" spans="15:15" x14ac:dyDescent="0.25">
      <c r="O388" s="34"/>
    </row>
    <row r="389" spans="15:15" x14ac:dyDescent="0.25">
      <c r="O389" s="34"/>
    </row>
    <row r="390" spans="15:15" x14ac:dyDescent="0.25">
      <c r="O390" s="34"/>
    </row>
    <row r="391" spans="15:15" x14ac:dyDescent="0.25">
      <c r="O391" s="34"/>
    </row>
    <row r="392" spans="15:15" x14ac:dyDescent="0.25">
      <c r="O392" s="34"/>
    </row>
    <row r="393" spans="15:15" x14ac:dyDescent="0.25">
      <c r="O393" s="34"/>
    </row>
    <row r="394" spans="15:15" x14ac:dyDescent="0.25">
      <c r="O394" s="34"/>
    </row>
    <row r="395" spans="15:15" x14ac:dyDescent="0.25">
      <c r="O395" s="34"/>
    </row>
    <row r="396" spans="15:15" x14ac:dyDescent="0.25">
      <c r="O396" s="34"/>
    </row>
    <row r="397" spans="15:15" x14ac:dyDescent="0.25">
      <c r="O397" s="34"/>
    </row>
    <row r="398" spans="15:15" x14ac:dyDescent="0.25">
      <c r="O398" s="34"/>
    </row>
    <row r="399" spans="15:15" x14ac:dyDescent="0.25">
      <c r="O399" s="34"/>
    </row>
    <row r="400" spans="15:15" x14ac:dyDescent="0.25">
      <c r="O400" s="34"/>
    </row>
    <row r="401" spans="15:15" x14ac:dyDescent="0.25">
      <c r="O401" s="34"/>
    </row>
    <row r="402" spans="15:15" x14ac:dyDescent="0.25">
      <c r="O402" s="34"/>
    </row>
    <row r="403" spans="15:15" x14ac:dyDescent="0.25">
      <c r="O403" s="34"/>
    </row>
    <row r="404" spans="15:15" x14ac:dyDescent="0.25">
      <c r="O404" s="34"/>
    </row>
    <row r="405" spans="15:15" x14ac:dyDescent="0.25">
      <c r="O405" s="34"/>
    </row>
    <row r="406" spans="15:15" x14ac:dyDescent="0.25">
      <c r="O406" s="34"/>
    </row>
    <row r="407" spans="15:15" x14ac:dyDescent="0.25">
      <c r="O407" s="34"/>
    </row>
    <row r="408" spans="15:15" x14ac:dyDescent="0.25">
      <c r="O408" s="34"/>
    </row>
    <row r="409" spans="15:15" x14ac:dyDescent="0.25">
      <c r="O409" s="34"/>
    </row>
    <row r="410" spans="15:15" x14ac:dyDescent="0.25">
      <c r="O410" s="34"/>
    </row>
    <row r="411" spans="15:15" x14ac:dyDescent="0.25">
      <c r="O411" s="34"/>
    </row>
    <row r="412" spans="15:15" x14ac:dyDescent="0.25">
      <c r="O412" s="34"/>
    </row>
    <row r="413" spans="15:15" x14ac:dyDescent="0.25">
      <c r="O413" s="34"/>
    </row>
    <row r="414" spans="15:15" x14ac:dyDescent="0.25">
      <c r="O414" s="34"/>
    </row>
    <row r="415" spans="15:15" x14ac:dyDescent="0.25">
      <c r="O415" s="34"/>
    </row>
    <row r="416" spans="15:15" x14ac:dyDescent="0.25">
      <c r="O416" s="34"/>
    </row>
    <row r="417" spans="15:15" x14ac:dyDescent="0.25">
      <c r="O417" s="34"/>
    </row>
    <row r="418" spans="15:15" x14ac:dyDescent="0.25">
      <c r="O418" s="34"/>
    </row>
    <row r="419" spans="15:15" x14ac:dyDescent="0.25">
      <c r="O419" s="34"/>
    </row>
    <row r="420" spans="15:15" x14ac:dyDescent="0.25">
      <c r="O420" s="34"/>
    </row>
    <row r="421" spans="15:15" x14ac:dyDescent="0.25">
      <c r="O421" s="34"/>
    </row>
    <row r="422" spans="15:15" x14ac:dyDescent="0.25">
      <c r="O422" s="34"/>
    </row>
    <row r="423" spans="15:15" x14ac:dyDescent="0.25">
      <c r="O423" s="34"/>
    </row>
    <row r="424" spans="15:15" x14ac:dyDescent="0.25">
      <c r="O424" s="34"/>
    </row>
    <row r="425" spans="15:15" x14ac:dyDescent="0.25">
      <c r="O425" s="34"/>
    </row>
    <row r="426" spans="15:15" x14ac:dyDescent="0.25">
      <c r="O426" s="34"/>
    </row>
    <row r="427" spans="15:15" x14ac:dyDescent="0.25">
      <c r="O427" s="34"/>
    </row>
    <row r="428" spans="15:15" x14ac:dyDescent="0.25">
      <c r="O428" s="34"/>
    </row>
    <row r="429" spans="15:15" x14ac:dyDescent="0.25">
      <c r="O429" s="34"/>
    </row>
    <row r="430" spans="15:15" x14ac:dyDescent="0.25">
      <c r="O430" s="34"/>
    </row>
    <row r="431" spans="15:15" x14ac:dyDescent="0.25">
      <c r="O431" s="34"/>
    </row>
    <row r="432" spans="15:15" x14ac:dyDescent="0.25">
      <c r="O432" s="34"/>
    </row>
    <row r="433" spans="15:15" x14ac:dyDescent="0.25">
      <c r="O433" s="34"/>
    </row>
    <row r="434" spans="15:15" x14ac:dyDescent="0.25">
      <c r="O434" s="34"/>
    </row>
    <row r="435" spans="15:15" x14ac:dyDescent="0.25">
      <c r="O435" s="34"/>
    </row>
    <row r="436" spans="15:15" x14ac:dyDescent="0.25">
      <c r="O436" s="34"/>
    </row>
    <row r="437" spans="15:15" x14ac:dyDescent="0.25">
      <c r="O437" s="34"/>
    </row>
    <row r="438" spans="15:15" x14ac:dyDescent="0.25">
      <c r="O438" s="34"/>
    </row>
    <row r="439" spans="15:15" x14ac:dyDescent="0.25">
      <c r="O439" s="34"/>
    </row>
    <row r="440" spans="15:15" x14ac:dyDescent="0.25">
      <c r="O440" s="34"/>
    </row>
    <row r="441" spans="15:15" x14ac:dyDescent="0.25">
      <c r="O441" s="34"/>
    </row>
    <row r="442" spans="15:15" x14ac:dyDescent="0.25">
      <c r="O442" s="34"/>
    </row>
    <row r="443" spans="15:15" x14ac:dyDescent="0.25">
      <c r="O443" s="34"/>
    </row>
    <row r="444" spans="15:15" x14ac:dyDescent="0.25">
      <c r="O444" s="34"/>
    </row>
    <row r="445" spans="15:15" x14ac:dyDescent="0.25">
      <c r="O445" s="34"/>
    </row>
    <row r="446" spans="15:15" x14ac:dyDescent="0.25">
      <c r="O446" s="34"/>
    </row>
    <row r="447" spans="15:15" x14ac:dyDescent="0.25">
      <c r="O447" s="34"/>
    </row>
    <row r="448" spans="15:15" x14ac:dyDescent="0.25">
      <c r="O448" s="34"/>
    </row>
    <row r="449" spans="15:15" x14ac:dyDescent="0.25">
      <c r="O449" s="34"/>
    </row>
    <row r="450" spans="15:15" x14ac:dyDescent="0.25">
      <c r="O450" s="34"/>
    </row>
    <row r="451" spans="15:15" x14ac:dyDescent="0.25">
      <c r="O451" s="34"/>
    </row>
    <row r="452" spans="15:15" x14ac:dyDescent="0.25">
      <c r="O452" s="34"/>
    </row>
    <row r="453" spans="15:15" x14ac:dyDescent="0.25">
      <c r="O453" s="34"/>
    </row>
    <row r="454" spans="15:15" x14ac:dyDescent="0.25">
      <c r="O454" s="34"/>
    </row>
    <row r="455" spans="15:15" x14ac:dyDescent="0.25">
      <c r="O455" s="34"/>
    </row>
    <row r="456" spans="15:15" x14ac:dyDescent="0.25">
      <c r="O456" s="34"/>
    </row>
    <row r="457" spans="15:15" x14ac:dyDescent="0.25">
      <c r="O457" s="34"/>
    </row>
    <row r="458" spans="15:15" x14ac:dyDescent="0.25">
      <c r="O458" s="34"/>
    </row>
    <row r="459" spans="15:15" x14ac:dyDescent="0.25">
      <c r="O459" s="34"/>
    </row>
    <row r="460" spans="15:15" x14ac:dyDescent="0.25">
      <c r="O460" s="34"/>
    </row>
    <row r="461" spans="15:15" x14ac:dyDescent="0.25">
      <c r="O461" s="34"/>
    </row>
    <row r="462" spans="15:15" x14ac:dyDescent="0.25">
      <c r="O462" s="34"/>
    </row>
    <row r="463" spans="15:15" x14ac:dyDescent="0.25">
      <c r="O463" s="34"/>
    </row>
    <row r="464" spans="15:15" x14ac:dyDescent="0.25">
      <c r="O464" s="34"/>
    </row>
    <row r="465" spans="15:15" x14ac:dyDescent="0.25">
      <c r="O465" s="34"/>
    </row>
    <row r="466" spans="15:15" x14ac:dyDescent="0.25">
      <c r="O466" s="34"/>
    </row>
    <row r="467" spans="15:15" x14ac:dyDescent="0.25">
      <c r="O467" s="34"/>
    </row>
    <row r="468" spans="15:15" x14ac:dyDescent="0.25">
      <c r="O468" s="34"/>
    </row>
    <row r="469" spans="15:15" x14ac:dyDescent="0.25">
      <c r="O469" s="34"/>
    </row>
    <row r="470" spans="15:15" x14ac:dyDescent="0.25">
      <c r="O470" s="34"/>
    </row>
    <row r="471" spans="15:15" x14ac:dyDescent="0.25">
      <c r="O471" s="34"/>
    </row>
    <row r="472" spans="15:15" x14ac:dyDescent="0.25">
      <c r="O472" s="34"/>
    </row>
    <row r="473" spans="15:15" x14ac:dyDescent="0.25">
      <c r="O473" s="34"/>
    </row>
    <row r="474" spans="15:15" x14ac:dyDescent="0.25">
      <c r="O474" s="34"/>
    </row>
    <row r="475" spans="15:15" x14ac:dyDescent="0.25">
      <c r="O475" s="34"/>
    </row>
    <row r="476" spans="15:15" x14ac:dyDescent="0.25">
      <c r="O476" s="34"/>
    </row>
    <row r="477" spans="15:15" x14ac:dyDescent="0.25">
      <c r="O477" s="34"/>
    </row>
    <row r="478" spans="15:15" x14ac:dyDescent="0.25">
      <c r="O478" s="34"/>
    </row>
    <row r="479" spans="15:15" x14ac:dyDescent="0.25">
      <c r="O479" s="34"/>
    </row>
    <row r="480" spans="15:15" x14ac:dyDescent="0.25">
      <c r="O480" s="34"/>
    </row>
    <row r="481" spans="15:15" x14ac:dyDescent="0.25">
      <c r="O481" s="34"/>
    </row>
    <row r="482" spans="15:15" x14ac:dyDescent="0.25">
      <c r="O482" s="34"/>
    </row>
    <row r="483" spans="15:15" x14ac:dyDescent="0.25">
      <c r="O483" s="34"/>
    </row>
    <row r="484" spans="15:15" x14ac:dyDescent="0.25">
      <c r="O484" s="34"/>
    </row>
    <row r="485" spans="15:15" x14ac:dyDescent="0.25">
      <c r="O485" s="34"/>
    </row>
    <row r="486" spans="15:15" x14ac:dyDescent="0.25">
      <c r="O486" s="34"/>
    </row>
    <row r="487" spans="15:15" x14ac:dyDescent="0.25">
      <c r="O487" s="34"/>
    </row>
    <row r="488" spans="15:15" x14ac:dyDescent="0.25">
      <c r="O488" s="34"/>
    </row>
    <row r="489" spans="15:15" x14ac:dyDescent="0.25">
      <c r="O489" s="34"/>
    </row>
    <row r="490" spans="15:15" x14ac:dyDescent="0.25">
      <c r="O490" s="34"/>
    </row>
    <row r="491" spans="15:15" x14ac:dyDescent="0.25">
      <c r="O491" s="34"/>
    </row>
    <row r="492" spans="15:15" x14ac:dyDescent="0.25">
      <c r="O492" s="34"/>
    </row>
    <row r="493" spans="15:15" x14ac:dyDescent="0.25">
      <c r="O493" s="34"/>
    </row>
    <row r="494" spans="15:15" x14ac:dyDescent="0.25">
      <c r="O494" s="34"/>
    </row>
    <row r="495" spans="15:15" x14ac:dyDescent="0.25">
      <c r="O495" s="34"/>
    </row>
    <row r="496" spans="15:15" x14ac:dyDescent="0.25">
      <c r="O496" s="34"/>
    </row>
    <row r="497" spans="15:15" x14ac:dyDescent="0.25">
      <c r="O497" s="34"/>
    </row>
    <row r="498" spans="15:15" x14ac:dyDescent="0.25">
      <c r="O498" s="34"/>
    </row>
    <row r="499" spans="15:15" x14ac:dyDescent="0.25">
      <c r="O499" s="34"/>
    </row>
    <row r="500" spans="15:15" x14ac:dyDescent="0.25">
      <c r="O500" s="34"/>
    </row>
    <row r="501" spans="15:15" x14ac:dyDescent="0.25">
      <c r="O501" s="34"/>
    </row>
    <row r="502" spans="15:15" x14ac:dyDescent="0.25">
      <c r="O502" s="34"/>
    </row>
    <row r="503" spans="15:15" x14ac:dyDescent="0.25">
      <c r="O503" s="34"/>
    </row>
    <row r="504" spans="15:15" x14ac:dyDescent="0.25">
      <c r="O504" s="34"/>
    </row>
    <row r="505" spans="15:15" x14ac:dyDescent="0.25">
      <c r="O505" s="34"/>
    </row>
    <row r="506" spans="15:15" x14ac:dyDescent="0.25">
      <c r="O506" s="34"/>
    </row>
    <row r="507" spans="15:15" x14ac:dyDescent="0.25">
      <c r="O507" s="34"/>
    </row>
    <row r="508" spans="15:15" x14ac:dyDescent="0.25">
      <c r="O508" s="34"/>
    </row>
    <row r="509" spans="15:15" x14ac:dyDescent="0.25">
      <c r="O509" s="34"/>
    </row>
    <row r="510" spans="15:15" x14ac:dyDescent="0.25">
      <c r="O510" s="34"/>
    </row>
    <row r="511" spans="15:15" x14ac:dyDescent="0.25">
      <c r="O511" s="34"/>
    </row>
    <row r="512" spans="15:15" x14ac:dyDescent="0.25">
      <c r="O512" s="34"/>
    </row>
    <row r="513" spans="15:15" x14ac:dyDescent="0.25">
      <c r="O513" s="34"/>
    </row>
    <row r="514" spans="15:15" x14ac:dyDescent="0.25">
      <c r="O514" s="34"/>
    </row>
    <row r="515" spans="15:15" x14ac:dyDescent="0.25">
      <c r="O515" s="34"/>
    </row>
    <row r="516" spans="15:15" x14ac:dyDescent="0.25">
      <c r="O516" s="34"/>
    </row>
    <row r="517" spans="15:15" x14ac:dyDescent="0.25">
      <c r="O517" s="34"/>
    </row>
    <row r="518" spans="15:15" x14ac:dyDescent="0.25">
      <c r="O518" s="34"/>
    </row>
    <row r="519" spans="15:15" x14ac:dyDescent="0.25">
      <c r="O519" s="34"/>
    </row>
    <row r="520" spans="15:15" x14ac:dyDescent="0.25">
      <c r="O520" s="34"/>
    </row>
    <row r="521" spans="15:15" x14ac:dyDescent="0.25">
      <c r="O521" s="34"/>
    </row>
    <row r="522" spans="15:15" x14ac:dyDescent="0.25">
      <c r="O522" s="34"/>
    </row>
    <row r="523" spans="15:15" x14ac:dyDescent="0.25">
      <c r="O523" s="34"/>
    </row>
    <row r="524" spans="15:15" x14ac:dyDescent="0.25">
      <c r="O524" s="34"/>
    </row>
    <row r="525" spans="15:15" x14ac:dyDescent="0.25">
      <c r="O525" s="34"/>
    </row>
    <row r="526" spans="15:15" x14ac:dyDescent="0.25">
      <c r="O526" s="34"/>
    </row>
    <row r="527" spans="15:15" x14ac:dyDescent="0.25">
      <c r="O527" s="34"/>
    </row>
    <row r="528" spans="15:15" x14ac:dyDescent="0.25">
      <c r="O528" s="34"/>
    </row>
    <row r="529" spans="15:15" x14ac:dyDescent="0.25">
      <c r="O529" s="34"/>
    </row>
    <row r="530" spans="15:15" x14ac:dyDescent="0.25">
      <c r="O530" s="34"/>
    </row>
    <row r="531" spans="15:15" x14ac:dyDescent="0.25">
      <c r="O531" s="34"/>
    </row>
    <row r="532" spans="15:15" x14ac:dyDescent="0.25">
      <c r="O532" s="34"/>
    </row>
    <row r="533" spans="15:15" x14ac:dyDescent="0.25">
      <c r="O533" s="34"/>
    </row>
    <row r="534" spans="15:15" x14ac:dyDescent="0.25">
      <c r="O534" s="34"/>
    </row>
    <row r="535" spans="15:15" x14ac:dyDescent="0.25">
      <c r="O535" s="34"/>
    </row>
    <row r="536" spans="15:15" x14ac:dyDescent="0.25">
      <c r="O536" s="34"/>
    </row>
    <row r="537" spans="15:15" x14ac:dyDescent="0.25">
      <c r="O537" s="34"/>
    </row>
    <row r="538" spans="15:15" x14ac:dyDescent="0.25">
      <c r="O538" s="34"/>
    </row>
    <row r="539" spans="15:15" x14ac:dyDescent="0.25">
      <c r="O539" s="34"/>
    </row>
    <row r="540" spans="15:15" x14ac:dyDescent="0.25">
      <c r="O540" s="34"/>
    </row>
    <row r="541" spans="15:15" x14ac:dyDescent="0.25">
      <c r="O541" s="34"/>
    </row>
    <row r="542" spans="15:15" x14ac:dyDescent="0.25">
      <c r="O542" s="34"/>
    </row>
    <row r="543" spans="15:15" x14ac:dyDescent="0.25">
      <c r="O543" s="34"/>
    </row>
    <row r="544" spans="15:15" x14ac:dyDescent="0.25">
      <c r="O544" s="34"/>
    </row>
    <row r="545" spans="15:15" x14ac:dyDescent="0.25">
      <c r="O545" s="34"/>
    </row>
    <row r="546" spans="15:15" x14ac:dyDescent="0.25">
      <c r="O546" s="34"/>
    </row>
    <row r="547" spans="15:15" x14ac:dyDescent="0.25">
      <c r="O547" s="34"/>
    </row>
    <row r="548" spans="15:15" x14ac:dyDescent="0.25">
      <c r="O548" s="34"/>
    </row>
    <row r="549" spans="15:15" x14ac:dyDescent="0.25">
      <c r="O549" s="34"/>
    </row>
    <row r="550" spans="15:15" x14ac:dyDescent="0.25">
      <c r="O550" s="34"/>
    </row>
    <row r="551" spans="15:15" x14ac:dyDescent="0.25">
      <c r="O551" s="34"/>
    </row>
    <row r="552" spans="15:15" x14ac:dyDescent="0.25">
      <c r="O552" s="34"/>
    </row>
    <row r="553" spans="15:15" x14ac:dyDescent="0.25">
      <c r="O553" s="34"/>
    </row>
    <row r="554" spans="15:15" x14ac:dyDescent="0.25">
      <c r="O554" s="34"/>
    </row>
    <row r="555" spans="15:15" x14ac:dyDescent="0.25">
      <c r="O555" s="34"/>
    </row>
    <row r="556" spans="15:15" x14ac:dyDescent="0.25">
      <c r="O556" s="34"/>
    </row>
    <row r="557" spans="15:15" x14ac:dyDescent="0.25">
      <c r="O557" s="34"/>
    </row>
    <row r="558" spans="15:15" x14ac:dyDescent="0.25">
      <c r="O558" s="34"/>
    </row>
    <row r="559" spans="15:15" x14ac:dyDescent="0.25">
      <c r="O559" s="34"/>
    </row>
    <row r="560" spans="15:15" x14ac:dyDescent="0.25">
      <c r="O560" s="34"/>
    </row>
    <row r="561" spans="15:15" x14ac:dyDescent="0.25">
      <c r="O561" s="34"/>
    </row>
    <row r="562" spans="15:15" x14ac:dyDescent="0.25">
      <c r="O562" s="34"/>
    </row>
    <row r="563" spans="15:15" x14ac:dyDescent="0.25">
      <c r="O563" s="34"/>
    </row>
    <row r="564" spans="15:15" x14ac:dyDescent="0.25">
      <c r="O564" s="34"/>
    </row>
    <row r="565" spans="15:15" x14ac:dyDescent="0.25">
      <c r="O565" s="34"/>
    </row>
    <row r="566" spans="15:15" x14ac:dyDescent="0.25">
      <c r="O566" s="34"/>
    </row>
    <row r="567" spans="15:15" x14ac:dyDescent="0.25">
      <c r="O567" s="34"/>
    </row>
    <row r="568" spans="15:15" x14ac:dyDescent="0.25">
      <c r="O568" s="34"/>
    </row>
    <row r="569" spans="15:15" x14ac:dyDescent="0.25">
      <c r="O569" s="34"/>
    </row>
    <row r="570" spans="15:15" x14ac:dyDescent="0.25">
      <c r="O570" s="34"/>
    </row>
    <row r="571" spans="15:15" x14ac:dyDescent="0.25">
      <c r="O571" s="34"/>
    </row>
    <row r="572" spans="15:15" x14ac:dyDescent="0.25">
      <c r="O572" s="34"/>
    </row>
    <row r="573" spans="15:15" x14ac:dyDescent="0.25">
      <c r="O573" s="34"/>
    </row>
    <row r="574" spans="15:15" x14ac:dyDescent="0.25">
      <c r="O574" s="34"/>
    </row>
    <row r="575" spans="15:15" x14ac:dyDescent="0.25">
      <c r="O575" s="34"/>
    </row>
    <row r="576" spans="15:15" x14ac:dyDescent="0.25">
      <c r="O576" s="34"/>
    </row>
    <row r="577" spans="15:15" x14ac:dyDescent="0.25">
      <c r="O577" s="34"/>
    </row>
    <row r="578" spans="15:15" x14ac:dyDescent="0.25">
      <c r="O578" s="34"/>
    </row>
    <row r="579" spans="15:15" x14ac:dyDescent="0.25">
      <c r="O579" s="34"/>
    </row>
    <row r="580" spans="15:15" x14ac:dyDescent="0.25">
      <c r="O580" s="34"/>
    </row>
    <row r="581" spans="15:15" x14ac:dyDescent="0.25">
      <c r="O581" s="34"/>
    </row>
    <row r="582" spans="15:15" x14ac:dyDescent="0.25">
      <c r="O582" s="34"/>
    </row>
    <row r="583" spans="15:15" x14ac:dyDescent="0.25">
      <c r="O583" s="34"/>
    </row>
    <row r="584" spans="15:15" x14ac:dyDescent="0.25">
      <c r="O584" s="34"/>
    </row>
    <row r="585" spans="15:15" x14ac:dyDescent="0.25">
      <c r="O585" s="34"/>
    </row>
    <row r="586" spans="15:15" x14ac:dyDescent="0.25">
      <c r="O586" s="34"/>
    </row>
    <row r="587" spans="15:15" x14ac:dyDescent="0.25">
      <c r="O587" s="34"/>
    </row>
    <row r="588" spans="15:15" x14ac:dyDescent="0.25">
      <c r="O588" s="34"/>
    </row>
    <row r="589" spans="15:15" x14ac:dyDescent="0.25">
      <c r="O589" s="34"/>
    </row>
    <row r="590" spans="15:15" x14ac:dyDescent="0.25">
      <c r="O590" s="34"/>
    </row>
    <row r="591" spans="15:15" x14ac:dyDescent="0.25">
      <c r="O591" s="34"/>
    </row>
    <row r="592" spans="15:15" x14ac:dyDescent="0.25">
      <c r="O592" s="34"/>
    </row>
    <row r="593" spans="15:15" x14ac:dyDescent="0.25">
      <c r="O593" s="34"/>
    </row>
    <row r="594" spans="15:15" x14ac:dyDescent="0.25">
      <c r="O594" s="34"/>
    </row>
    <row r="595" spans="15:15" x14ac:dyDescent="0.25">
      <c r="O595" s="34"/>
    </row>
    <row r="596" spans="15:15" x14ac:dyDescent="0.25">
      <c r="O596" s="34"/>
    </row>
    <row r="597" spans="15:15" x14ac:dyDescent="0.25">
      <c r="O597" s="34"/>
    </row>
    <row r="598" spans="15:15" x14ac:dyDescent="0.25">
      <c r="O598" s="34"/>
    </row>
    <row r="599" spans="15:15" x14ac:dyDescent="0.25">
      <c r="O599" s="34"/>
    </row>
    <row r="600" spans="15:15" x14ac:dyDescent="0.25">
      <c r="O600" s="34"/>
    </row>
    <row r="601" spans="15:15" x14ac:dyDescent="0.25">
      <c r="O601" s="34"/>
    </row>
    <row r="602" spans="15:15" x14ac:dyDescent="0.25">
      <c r="O602" s="34"/>
    </row>
    <row r="603" spans="15:15" x14ac:dyDescent="0.25">
      <c r="O603" s="34"/>
    </row>
    <row r="604" spans="15:15" x14ac:dyDescent="0.25">
      <c r="O604" s="34"/>
    </row>
    <row r="605" spans="15:15" x14ac:dyDescent="0.25">
      <c r="O605" s="34"/>
    </row>
    <row r="606" spans="15:15" x14ac:dyDescent="0.25">
      <c r="O606" s="34"/>
    </row>
    <row r="607" spans="15:15" x14ac:dyDescent="0.25">
      <c r="O607" s="34"/>
    </row>
    <row r="608" spans="15:15" x14ac:dyDescent="0.25">
      <c r="O608" s="34"/>
    </row>
    <row r="609" spans="15:15" x14ac:dyDescent="0.25">
      <c r="O609" s="34"/>
    </row>
    <row r="610" spans="15:15" x14ac:dyDescent="0.25">
      <c r="O610" s="34"/>
    </row>
    <row r="611" spans="15:15" x14ac:dyDescent="0.25">
      <c r="O611" s="34"/>
    </row>
    <row r="612" spans="15:15" x14ac:dyDescent="0.25">
      <c r="O612" s="34"/>
    </row>
    <row r="613" spans="15:15" x14ac:dyDescent="0.25">
      <c r="O613" s="34"/>
    </row>
    <row r="614" spans="15:15" x14ac:dyDescent="0.25">
      <c r="O614" s="34"/>
    </row>
    <row r="615" spans="15:15" x14ac:dyDescent="0.25">
      <c r="O615" s="34"/>
    </row>
    <row r="616" spans="15:15" x14ac:dyDescent="0.25">
      <c r="O616" s="34"/>
    </row>
    <row r="617" spans="15:15" x14ac:dyDescent="0.25">
      <c r="O617" s="34"/>
    </row>
    <row r="618" spans="15:15" x14ac:dyDescent="0.25">
      <c r="O618" s="34"/>
    </row>
    <row r="619" spans="15:15" x14ac:dyDescent="0.25">
      <c r="O619" s="34"/>
    </row>
    <row r="620" spans="15:15" x14ac:dyDescent="0.25">
      <c r="O620" s="34"/>
    </row>
    <row r="621" spans="15:15" x14ac:dyDescent="0.25">
      <c r="O621" s="34"/>
    </row>
    <row r="622" spans="15:15" x14ac:dyDescent="0.25">
      <c r="O622" s="34"/>
    </row>
    <row r="623" spans="15:15" x14ac:dyDescent="0.25">
      <c r="O623" s="34"/>
    </row>
    <row r="624" spans="15:15" x14ac:dyDescent="0.25">
      <c r="O624" s="34"/>
    </row>
    <row r="625" spans="15:15" x14ac:dyDescent="0.25">
      <c r="O625" s="34"/>
    </row>
    <row r="626" spans="15:15" x14ac:dyDescent="0.25">
      <c r="O626" s="34"/>
    </row>
    <row r="627" spans="15:15" x14ac:dyDescent="0.25">
      <c r="O627" s="34"/>
    </row>
    <row r="628" spans="15:15" x14ac:dyDescent="0.25">
      <c r="O628" s="34"/>
    </row>
    <row r="629" spans="15:15" x14ac:dyDescent="0.25">
      <c r="O629" s="34"/>
    </row>
    <row r="630" spans="15:15" x14ac:dyDescent="0.25">
      <c r="O630" s="34"/>
    </row>
    <row r="631" spans="15:15" x14ac:dyDescent="0.25">
      <c r="O631" s="34"/>
    </row>
    <row r="632" spans="15:15" x14ac:dyDescent="0.25">
      <c r="O632" s="34"/>
    </row>
    <row r="633" spans="15:15" x14ac:dyDescent="0.25">
      <c r="O633" s="34"/>
    </row>
    <row r="634" spans="15:15" x14ac:dyDescent="0.25">
      <c r="O634" s="34"/>
    </row>
    <row r="635" spans="15:15" x14ac:dyDescent="0.25">
      <c r="O635" s="34"/>
    </row>
    <row r="636" spans="15:15" x14ac:dyDescent="0.25">
      <c r="O636" s="34"/>
    </row>
    <row r="637" spans="15:15" x14ac:dyDescent="0.25">
      <c r="O637" s="34"/>
    </row>
    <row r="638" spans="15:15" x14ac:dyDescent="0.25">
      <c r="O638" s="34"/>
    </row>
    <row r="639" spans="15:15" x14ac:dyDescent="0.25">
      <c r="O639" s="34"/>
    </row>
    <row r="640" spans="15:15" x14ac:dyDescent="0.25">
      <c r="O640" s="34"/>
    </row>
    <row r="641" spans="15:15" x14ac:dyDescent="0.25">
      <c r="O641" s="34"/>
    </row>
    <row r="642" spans="15:15" x14ac:dyDescent="0.25">
      <c r="O642" s="34"/>
    </row>
    <row r="643" spans="15:15" x14ac:dyDescent="0.25">
      <c r="O643" s="34"/>
    </row>
    <row r="644" spans="15:15" x14ac:dyDescent="0.25">
      <c r="O644" s="34"/>
    </row>
    <row r="645" spans="15:15" x14ac:dyDescent="0.25">
      <c r="O645" s="34"/>
    </row>
    <row r="646" spans="15:15" x14ac:dyDescent="0.25">
      <c r="O646" s="34"/>
    </row>
    <row r="647" spans="15:15" x14ac:dyDescent="0.25">
      <c r="O647" s="34"/>
    </row>
    <row r="648" spans="15:15" x14ac:dyDescent="0.25">
      <c r="O648" s="34"/>
    </row>
    <row r="649" spans="15:15" x14ac:dyDescent="0.25">
      <c r="O649" s="34"/>
    </row>
    <row r="650" spans="15:15" x14ac:dyDescent="0.25">
      <c r="O650" s="34"/>
    </row>
    <row r="651" spans="15:15" x14ac:dyDescent="0.25">
      <c r="O651" s="34"/>
    </row>
    <row r="652" spans="15:15" x14ac:dyDescent="0.25">
      <c r="O652" s="34"/>
    </row>
    <row r="653" spans="15:15" x14ac:dyDescent="0.25">
      <c r="O653" s="34"/>
    </row>
    <row r="654" spans="15:15" x14ac:dyDescent="0.25">
      <c r="O654" s="34"/>
    </row>
    <row r="655" spans="15:15" x14ac:dyDescent="0.25">
      <c r="O655" s="34"/>
    </row>
    <row r="656" spans="15:15" x14ac:dyDescent="0.25">
      <c r="O656" s="34"/>
    </row>
    <row r="657" spans="15:15" x14ac:dyDescent="0.25">
      <c r="O657" s="34"/>
    </row>
    <row r="658" spans="15:15" x14ac:dyDescent="0.25">
      <c r="O658" s="34"/>
    </row>
    <row r="659" spans="15:15" x14ac:dyDescent="0.25">
      <c r="O659" s="34"/>
    </row>
    <row r="660" spans="15:15" x14ac:dyDescent="0.25">
      <c r="O660" s="34"/>
    </row>
    <row r="661" spans="15:15" x14ac:dyDescent="0.25">
      <c r="O661" s="34"/>
    </row>
    <row r="662" spans="15:15" x14ac:dyDescent="0.25">
      <c r="O662" s="34"/>
    </row>
    <row r="663" spans="15:15" x14ac:dyDescent="0.25">
      <c r="O663" s="34"/>
    </row>
    <row r="664" spans="15:15" x14ac:dyDescent="0.25">
      <c r="O664" s="34"/>
    </row>
    <row r="665" spans="15:15" x14ac:dyDescent="0.25">
      <c r="O665" s="34"/>
    </row>
    <row r="666" spans="15:15" x14ac:dyDescent="0.25">
      <c r="O666" s="34"/>
    </row>
    <row r="667" spans="15:15" x14ac:dyDescent="0.25">
      <c r="O667" s="34"/>
    </row>
    <row r="668" spans="15:15" x14ac:dyDescent="0.25">
      <c r="O668" s="34"/>
    </row>
    <row r="669" spans="15:15" x14ac:dyDescent="0.25">
      <c r="O669" s="34"/>
    </row>
    <row r="670" spans="15:15" x14ac:dyDescent="0.25">
      <c r="O670" s="34"/>
    </row>
    <row r="671" spans="15:15" x14ac:dyDescent="0.25">
      <c r="O671" s="34"/>
    </row>
    <row r="672" spans="15:15" x14ac:dyDescent="0.25">
      <c r="O672" s="34"/>
    </row>
    <row r="673" spans="15:15" x14ac:dyDescent="0.25">
      <c r="O673" s="34"/>
    </row>
    <row r="674" spans="15:15" x14ac:dyDescent="0.25">
      <c r="O674" s="34"/>
    </row>
    <row r="675" spans="15:15" x14ac:dyDescent="0.25">
      <c r="O675" s="34"/>
    </row>
    <row r="676" spans="15:15" x14ac:dyDescent="0.25">
      <c r="O676" s="34"/>
    </row>
    <row r="677" spans="15:15" x14ac:dyDescent="0.25">
      <c r="O677" s="34"/>
    </row>
    <row r="678" spans="15:15" x14ac:dyDescent="0.25">
      <c r="O678" s="34"/>
    </row>
    <row r="679" spans="15:15" x14ac:dyDescent="0.25">
      <c r="O679" s="34"/>
    </row>
    <row r="680" spans="15:15" x14ac:dyDescent="0.25">
      <c r="O680" s="34"/>
    </row>
    <row r="681" spans="15:15" x14ac:dyDescent="0.25">
      <c r="O681" s="34"/>
    </row>
    <row r="682" spans="15:15" x14ac:dyDescent="0.25">
      <c r="O682" s="34"/>
    </row>
    <row r="683" spans="15:15" x14ac:dyDescent="0.25">
      <c r="O683" s="34"/>
    </row>
    <row r="684" spans="15:15" x14ac:dyDescent="0.25">
      <c r="O684" s="34"/>
    </row>
    <row r="685" spans="15:15" x14ac:dyDescent="0.25">
      <c r="O685" s="34"/>
    </row>
    <row r="686" spans="15:15" x14ac:dyDescent="0.25">
      <c r="O686" s="34"/>
    </row>
    <row r="687" spans="15:15" x14ac:dyDescent="0.25">
      <c r="O687" s="34"/>
    </row>
    <row r="688" spans="15:15" x14ac:dyDescent="0.25">
      <c r="O688" s="34"/>
    </row>
    <row r="689" spans="15:15" x14ac:dyDescent="0.25">
      <c r="O689" s="34"/>
    </row>
    <row r="690" spans="15:15" x14ac:dyDescent="0.25">
      <c r="O690" s="34"/>
    </row>
    <row r="691" spans="15:15" x14ac:dyDescent="0.25">
      <c r="O691" s="34"/>
    </row>
    <row r="692" spans="15:15" x14ac:dyDescent="0.25">
      <c r="O692" s="34"/>
    </row>
    <row r="693" spans="15:15" x14ac:dyDescent="0.25">
      <c r="O693" s="34"/>
    </row>
    <row r="694" spans="15:15" x14ac:dyDescent="0.25">
      <c r="O694" s="34"/>
    </row>
    <row r="695" spans="15:15" x14ac:dyDescent="0.25">
      <c r="O695" s="34"/>
    </row>
    <row r="696" spans="15:15" x14ac:dyDescent="0.25">
      <c r="O696" s="34"/>
    </row>
    <row r="697" spans="15:15" x14ac:dyDescent="0.25">
      <c r="O697" s="34"/>
    </row>
    <row r="698" spans="15:15" x14ac:dyDescent="0.25">
      <c r="O698" s="34"/>
    </row>
    <row r="699" spans="15:15" x14ac:dyDescent="0.25">
      <c r="O699" s="34"/>
    </row>
    <row r="700" spans="15:15" x14ac:dyDescent="0.25">
      <c r="O700" s="34"/>
    </row>
    <row r="701" spans="15:15" x14ac:dyDescent="0.25">
      <c r="O701" s="34"/>
    </row>
    <row r="702" spans="15:15" x14ac:dyDescent="0.25">
      <c r="O702" s="34"/>
    </row>
    <row r="703" spans="15:15" x14ac:dyDescent="0.25">
      <c r="O703" s="34"/>
    </row>
    <row r="704" spans="15:15" x14ac:dyDescent="0.25">
      <c r="O704" s="34"/>
    </row>
    <row r="705" spans="15:15" x14ac:dyDescent="0.25">
      <c r="O705" s="34"/>
    </row>
    <row r="706" spans="15:15" x14ac:dyDescent="0.25">
      <c r="O706" s="34"/>
    </row>
    <row r="707" spans="15:15" x14ac:dyDescent="0.25">
      <c r="O707" s="34"/>
    </row>
    <row r="708" spans="15:15" x14ac:dyDescent="0.25">
      <c r="O708" s="34"/>
    </row>
    <row r="709" spans="15:15" x14ac:dyDescent="0.25">
      <c r="O709" s="34"/>
    </row>
    <row r="710" spans="15:15" x14ac:dyDescent="0.25">
      <c r="O710" s="34"/>
    </row>
    <row r="711" spans="15:15" x14ac:dyDescent="0.25">
      <c r="O711" s="34"/>
    </row>
    <row r="712" spans="15:15" x14ac:dyDescent="0.25">
      <c r="O712" s="34"/>
    </row>
    <row r="713" spans="15:15" x14ac:dyDescent="0.25">
      <c r="O713" s="34"/>
    </row>
    <row r="714" spans="15:15" x14ac:dyDescent="0.25">
      <c r="O714" s="34"/>
    </row>
    <row r="715" spans="15:15" x14ac:dyDescent="0.25">
      <c r="O715" s="34"/>
    </row>
    <row r="716" spans="15:15" x14ac:dyDescent="0.25">
      <c r="O716" s="34"/>
    </row>
    <row r="717" spans="15:15" x14ac:dyDescent="0.25">
      <c r="O717" s="34"/>
    </row>
    <row r="718" spans="15:15" x14ac:dyDescent="0.25">
      <c r="O718" s="34"/>
    </row>
    <row r="719" spans="15:15" x14ac:dyDescent="0.25">
      <c r="O719" s="34"/>
    </row>
    <row r="720" spans="15:15" x14ac:dyDescent="0.25">
      <c r="O720" s="34"/>
    </row>
    <row r="721" spans="15:15" x14ac:dyDescent="0.25">
      <c r="O721" s="34"/>
    </row>
    <row r="722" spans="15:15" x14ac:dyDescent="0.25">
      <c r="O722" s="34"/>
    </row>
    <row r="723" spans="15:15" x14ac:dyDescent="0.25">
      <c r="O723" s="34"/>
    </row>
    <row r="724" spans="15:15" x14ac:dyDescent="0.25">
      <c r="O724" s="34"/>
    </row>
    <row r="725" spans="15:15" x14ac:dyDescent="0.25">
      <c r="O725" s="34"/>
    </row>
    <row r="726" spans="15:15" x14ac:dyDescent="0.25">
      <c r="O726" s="34"/>
    </row>
    <row r="727" spans="15:15" x14ac:dyDescent="0.25">
      <c r="O727" s="34"/>
    </row>
    <row r="728" spans="15:15" x14ac:dyDescent="0.25">
      <c r="O728" s="34"/>
    </row>
    <row r="729" spans="15:15" x14ac:dyDescent="0.25">
      <c r="O729" s="34"/>
    </row>
    <row r="730" spans="15:15" x14ac:dyDescent="0.25">
      <c r="O730" s="34"/>
    </row>
    <row r="731" spans="15:15" x14ac:dyDescent="0.25">
      <c r="O731" s="34"/>
    </row>
    <row r="732" spans="15:15" x14ac:dyDescent="0.25">
      <c r="O732" s="34"/>
    </row>
    <row r="733" spans="15:15" x14ac:dyDescent="0.25">
      <c r="O733" s="34"/>
    </row>
    <row r="734" spans="15:15" x14ac:dyDescent="0.25">
      <c r="O734" s="34"/>
    </row>
    <row r="735" spans="15:15" x14ac:dyDescent="0.25">
      <c r="O735" s="34"/>
    </row>
    <row r="736" spans="15:15" x14ac:dyDescent="0.25">
      <c r="O736" s="34"/>
    </row>
    <row r="737" spans="15:15" x14ac:dyDescent="0.25">
      <c r="O737" s="34"/>
    </row>
    <row r="738" spans="15:15" x14ac:dyDescent="0.25">
      <c r="O738" s="34"/>
    </row>
    <row r="739" spans="15:15" x14ac:dyDescent="0.25">
      <c r="O739" s="34"/>
    </row>
    <row r="740" spans="15:15" x14ac:dyDescent="0.25">
      <c r="O740" s="34"/>
    </row>
    <row r="741" spans="15:15" x14ac:dyDescent="0.25">
      <c r="O741" s="34"/>
    </row>
    <row r="742" spans="15:15" x14ac:dyDescent="0.25">
      <c r="O742" s="34"/>
    </row>
    <row r="743" spans="15:15" x14ac:dyDescent="0.25">
      <c r="O743" s="34"/>
    </row>
    <row r="744" spans="15:15" x14ac:dyDescent="0.25">
      <c r="O744" s="34"/>
    </row>
    <row r="745" spans="15:15" x14ac:dyDescent="0.25">
      <c r="O745" s="34"/>
    </row>
    <row r="746" spans="15:15" x14ac:dyDescent="0.25">
      <c r="O746" s="34"/>
    </row>
    <row r="747" spans="15:15" x14ac:dyDescent="0.25">
      <c r="O747" s="34"/>
    </row>
    <row r="748" spans="15:15" x14ac:dyDescent="0.25">
      <c r="O748" s="34"/>
    </row>
    <row r="749" spans="15:15" x14ac:dyDescent="0.25">
      <c r="O749" s="34"/>
    </row>
    <row r="750" spans="15:15" x14ac:dyDescent="0.25">
      <c r="O750" s="34"/>
    </row>
    <row r="751" spans="15:15" x14ac:dyDescent="0.25">
      <c r="O751" s="34"/>
    </row>
    <row r="752" spans="15:15" x14ac:dyDescent="0.25">
      <c r="O752" s="34"/>
    </row>
    <row r="753" spans="15:15" x14ac:dyDescent="0.25">
      <c r="O753" s="34"/>
    </row>
    <row r="754" spans="15:15" x14ac:dyDescent="0.25">
      <c r="O754" s="34"/>
    </row>
    <row r="755" spans="15:15" x14ac:dyDescent="0.25">
      <c r="O755" s="34"/>
    </row>
    <row r="756" spans="15:15" x14ac:dyDescent="0.25">
      <c r="O756" s="34"/>
    </row>
    <row r="757" spans="15:15" x14ac:dyDescent="0.25">
      <c r="O757" s="34"/>
    </row>
    <row r="758" spans="15:15" x14ac:dyDescent="0.25">
      <c r="O758" s="34"/>
    </row>
    <row r="759" spans="15:15" x14ac:dyDescent="0.25">
      <c r="O759" s="34"/>
    </row>
    <row r="760" spans="15:15" x14ac:dyDescent="0.25">
      <c r="O760" s="34"/>
    </row>
    <row r="761" spans="15:15" x14ac:dyDescent="0.25">
      <c r="O761" s="34"/>
    </row>
    <row r="762" spans="15:15" x14ac:dyDescent="0.25">
      <c r="O762" s="34"/>
    </row>
    <row r="763" spans="15:15" x14ac:dyDescent="0.25">
      <c r="O763" s="34"/>
    </row>
    <row r="764" spans="15:15" x14ac:dyDescent="0.25">
      <c r="O764" s="34"/>
    </row>
    <row r="765" spans="15:15" x14ac:dyDescent="0.25">
      <c r="O765" s="34"/>
    </row>
    <row r="766" spans="15:15" x14ac:dyDescent="0.25">
      <c r="O766" s="34"/>
    </row>
    <row r="767" spans="15:15" x14ac:dyDescent="0.25">
      <c r="O767" s="34"/>
    </row>
    <row r="768" spans="15:15" x14ac:dyDescent="0.25">
      <c r="O768" s="34"/>
    </row>
    <row r="769" spans="15:15" x14ac:dyDescent="0.25">
      <c r="O769" s="34"/>
    </row>
    <row r="770" spans="15:15" x14ac:dyDescent="0.25">
      <c r="O770" s="34"/>
    </row>
    <row r="771" spans="15:15" x14ac:dyDescent="0.25">
      <c r="O771" s="34"/>
    </row>
    <row r="772" spans="15:15" x14ac:dyDescent="0.25">
      <c r="O772" s="34"/>
    </row>
    <row r="773" spans="15:15" x14ac:dyDescent="0.25">
      <c r="O773" s="34"/>
    </row>
    <row r="774" spans="15:15" x14ac:dyDescent="0.25">
      <c r="O774" s="34"/>
    </row>
    <row r="775" spans="15:15" x14ac:dyDescent="0.25">
      <c r="O775" s="34"/>
    </row>
    <row r="776" spans="15:15" x14ac:dyDescent="0.25">
      <c r="O776" s="34"/>
    </row>
    <row r="777" spans="15:15" x14ac:dyDescent="0.25">
      <c r="O777" s="34"/>
    </row>
    <row r="778" spans="15:15" x14ac:dyDescent="0.25">
      <c r="O778" s="34"/>
    </row>
    <row r="779" spans="15:15" x14ac:dyDescent="0.25">
      <c r="O779" s="34"/>
    </row>
    <row r="780" spans="15:15" x14ac:dyDescent="0.25">
      <c r="O780" s="34"/>
    </row>
    <row r="781" spans="15:15" x14ac:dyDescent="0.25">
      <c r="O781" s="34"/>
    </row>
    <row r="782" spans="15:15" x14ac:dyDescent="0.25">
      <c r="O782" s="34"/>
    </row>
    <row r="783" spans="15:15" x14ac:dyDescent="0.25">
      <c r="O783" s="34"/>
    </row>
    <row r="784" spans="15:15" x14ac:dyDescent="0.25">
      <c r="O784" s="34"/>
    </row>
    <row r="785" spans="15:15" x14ac:dyDescent="0.25">
      <c r="O785" s="34"/>
    </row>
    <row r="786" spans="15:15" x14ac:dyDescent="0.25">
      <c r="O786" s="34"/>
    </row>
    <row r="787" spans="15:15" x14ac:dyDescent="0.25">
      <c r="O787" s="34"/>
    </row>
  </sheetData>
  <mergeCells count="14">
    <mergeCell ref="A29:A31"/>
    <mergeCell ref="A33:AB33"/>
    <mergeCell ref="A1:AB1"/>
    <mergeCell ref="A2:AB2"/>
    <mergeCell ref="B5:E5"/>
    <mergeCell ref="N5:P5"/>
    <mergeCell ref="C7:L7"/>
    <mergeCell ref="N7:P7"/>
    <mergeCell ref="R7:AA7"/>
    <mergeCell ref="A27:AB27"/>
    <mergeCell ref="A20:A25"/>
    <mergeCell ref="A8:A13"/>
    <mergeCell ref="A14:A19"/>
    <mergeCell ref="A3:AB3"/>
  </mergeCells>
  <printOptions horizontalCentered="1" verticalCentered="1"/>
  <pageMargins left="0.59055118110236227" right="0.39370078740157483" top="0.39370078740157483" bottom="0.39370078740157483" header="0.59055118110236227" footer="0.51181102362204722"/>
  <pageSetup paperSize="9" scale="69" orientation="landscape" horizontalDpi="4294967293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opLeftCell="A13" zoomScale="70" zoomScaleNormal="70" workbookViewId="0">
      <selection activeCell="G37" sqref="G37"/>
    </sheetView>
  </sheetViews>
  <sheetFormatPr defaultRowHeight="12" x14ac:dyDescent="0.25"/>
  <cols>
    <col min="1" max="1" width="6.7109375" style="31" customWidth="1"/>
    <col min="2" max="2" width="23.140625" style="31" customWidth="1"/>
    <col min="3" max="10" width="6.7109375" style="31" customWidth="1"/>
    <col min="11" max="11" width="8.140625" style="31" bestFit="1" customWidth="1"/>
    <col min="12" max="13" width="9.140625" style="31"/>
    <col min="14" max="14" width="18" style="31" bestFit="1" customWidth="1"/>
    <col min="15" max="16384" width="9.140625" style="31"/>
  </cols>
  <sheetData>
    <row r="1" spans="1:11" ht="20.25" x14ac:dyDescent="0.25">
      <c r="A1" s="224" t="s">
        <v>55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</row>
    <row r="2" spans="1:11" ht="20.25" x14ac:dyDescent="0.25">
      <c r="A2" s="225" t="str">
        <f>'Tabela da Primeira Fase'!A2:AB2</f>
        <v>LIBERTADORES 2024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</row>
    <row r="3" spans="1:11" ht="18" customHeight="1" x14ac:dyDescent="0.25">
      <c r="A3" s="226" t="s">
        <v>36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</row>
    <row r="4" spans="1:11" ht="18" customHeight="1" x14ac:dyDescent="0.25">
      <c r="A4" s="53"/>
      <c r="B4" s="54"/>
      <c r="C4" s="54"/>
      <c r="D4" s="54"/>
      <c r="E4" s="54"/>
      <c r="F4" s="54"/>
      <c r="G4" s="54"/>
      <c r="H4" s="54"/>
      <c r="I4" s="54"/>
      <c r="J4" s="54"/>
      <c r="K4" s="55"/>
    </row>
    <row r="5" spans="1:11" ht="18" customHeight="1" x14ac:dyDescent="0.25">
      <c r="A5" s="142" t="s">
        <v>24</v>
      </c>
      <c r="B5" s="56" t="s">
        <v>12</v>
      </c>
      <c r="C5" s="56" t="s">
        <v>13</v>
      </c>
      <c r="D5" s="56" t="s">
        <v>14</v>
      </c>
      <c r="E5" s="56" t="s">
        <v>4</v>
      </c>
      <c r="F5" s="56" t="s">
        <v>3</v>
      </c>
      <c r="G5" s="56" t="s">
        <v>15</v>
      </c>
      <c r="H5" s="56" t="s">
        <v>16</v>
      </c>
      <c r="I5" s="56" t="s">
        <v>17</v>
      </c>
      <c r="J5" s="56" t="s">
        <v>18</v>
      </c>
      <c r="K5" s="57" t="s">
        <v>19</v>
      </c>
    </row>
    <row r="6" spans="1:11" ht="9.9499999999999993" customHeight="1" x14ac:dyDescent="0.25"/>
    <row r="7" spans="1:11" ht="18" customHeight="1" x14ac:dyDescent="0.25">
      <c r="A7" s="58" t="s">
        <v>20</v>
      </c>
      <c r="B7" s="59" t="str">
        <f ca="1">INDIRECT('Auxiliar (2)'!W2)</f>
        <v>BOTAFOGO - JoR</v>
      </c>
      <c r="C7" s="59">
        <f ca="1">D7+E7+F7</f>
        <v>2</v>
      </c>
      <c r="D7" s="59">
        <f ca="1">INDIRECT('Auxiliar (2)'!X2)</f>
        <v>1</v>
      </c>
      <c r="E7" s="59">
        <f ca="1">INDIRECT('Auxiliar (2)'!Y2)</f>
        <v>1</v>
      </c>
      <c r="F7" s="59">
        <f ca="1">INDIRECT('Auxiliar (2)'!Z2)</f>
        <v>0</v>
      </c>
      <c r="G7" s="59">
        <f ca="1">INDIRECT('Auxiliar (2)'!AA2)</f>
        <v>3</v>
      </c>
      <c r="H7" s="59">
        <f ca="1">INDIRECT('Auxiliar (2)'!AB2)</f>
        <v>1</v>
      </c>
      <c r="I7" s="59">
        <f ca="1">G7-H7</f>
        <v>2</v>
      </c>
      <c r="J7" s="60">
        <f ca="1">(3*D7)+E7</f>
        <v>4</v>
      </c>
      <c r="K7" s="61">
        <f ca="1">IF(ISERR((J7/(C7*3))),0,((J7/(C7*3))))</f>
        <v>0.66666666666666663</v>
      </c>
    </row>
    <row r="8" spans="1:11" ht="18" customHeight="1" x14ac:dyDescent="0.25">
      <c r="A8" s="58" t="s">
        <v>21</v>
      </c>
      <c r="B8" s="59" t="str">
        <f ca="1">INDIRECT('Auxiliar (2)'!W3)</f>
        <v>PALMEIRAS - Alc</v>
      </c>
      <c r="C8" s="59">
        <f ca="1">D8+E8+F8</f>
        <v>2</v>
      </c>
      <c r="D8" s="59">
        <f ca="1">INDIRECT('Auxiliar (2)'!X3)</f>
        <v>1</v>
      </c>
      <c r="E8" s="59">
        <f ca="1">INDIRECT('Auxiliar (2)'!Y3)</f>
        <v>0</v>
      </c>
      <c r="F8" s="59">
        <f ca="1">INDIRECT('Auxiliar (2)'!Z3)</f>
        <v>1</v>
      </c>
      <c r="G8" s="59">
        <f ca="1">INDIRECT('Auxiliar (2)'!AA3)</f>
        <v>3</v>
      </c>
      <c r="H8" s="59">
        <f ca="1">INDIRECT('Auxiliar (2)'!AB3)</f>
        <v>2</v>
      </c>
      <c r="I8" s="59">
        <f ca="1">G8-H8</f>
        <v>1</v>
      </c>
      <c r="J8" s="60">
        <f ca="1">(3*D8)+E8</f>
        <v>3</v>
      </c>
      <c r="K8" s="61">
        <f ca="1">IF(ISERR((J8/(C8*3))),0,((J8/(C8*3))))</f>
        <v>0.5</v>
      </c>
    </row>
    <row r="9" spans="1:11" ht="18" customHeight="1" x14ac:dyDescent="0.25">
      <c r="A9" s="58" t="s">
        <v>22</v>
      </c>
      <c r="B9" s="59" t="str">
        <f ca="1">INDIRECT('Auxiliar (2)'!W4)</f>
        <v>BOLIVAR BOL - AnB</v>
      </c>
      <c r="C9" s="59">
        <f ca="1">D9+E9+F9</f>
        <v>2</v>
      </c>
      <c r="D9" s="59">
        <f ca="1">INDIRECT('Auxiliar (2)'!X4)</f>
        <v>0</v>
      </c>
      <c r="E9" s="59">
        <f ca="1">INDIRECT('Auxiliar (2)'!Y4)</f>
        <v>1</v>
      </c>
      <c r="F9" s="59">
        <f ca="1">INDIRECT('Auxiliar (2)'!Z4)</f>
        <v>1</v>
      </c>
      <c r="G9" s="59">
        <f ca="1">INDIRECT('Auxiliar (2)'!AA4)</f>
        <v>1</v>
      </c>
      <c r="H9" s="59">
        <f ca="1">INDIRECT('Auxiliar (2)'!AB4)</f>
        <v>4</v>
      </c>
      <c r="I9" s="59">
        <f ca="1">G9-H9</f>
        <v>-3</v>
      </c>
      <c r="J9" s="60">
        <f ca="1">(3*D9)+E9</f>
        <v>1</v>
      </c>
      <c r="K9" s="61">
        <f ca="1">IF(ISERR((J9/(C9*3))),0,((J9/(C9*3))))</f>
        <v>0.16666666666666666</v>
      </c>
    </row>
    <row r="10" spans="1:11" ht="9.9499999999999993" customHeight="1" x14ac:dyDescent="0.25"/>
    <row r="11" spans="1:11" ht="18" customHeight="1" x14ac:dyDescent="0.25">
      <c r="A11" s="142" t="s">
        <v>32</v>
      </c>
      <c r="B11" s="56" t="s">
        <v>12</v>
      </c>
      <c r="C11" s="56" t="s">
        <v>13</v>
      </c>
      <c r="D11" s="56" t="s">
        <v>14</v>
      </c>
      <c r="E11" s="56" t="s">
        <v>4</v>
      </c>
      <c r="F11" s="56" t="s">
        <v>3</v>
      </c>
      <c r="G11" s="56" t="s">
        <v>15</v>
      </c>
      <c r="H11" s="56" t="s">
        <v>16</v>
      </c>
      <c r="I11" s="56" t="s">
        <v>17</v>
      </c>
      <c r="J11" s="56" t="s">
        <v>18</v>
      </c>
      <c r="K11" s="57" t="s">
        <v>19</v>
      </c>
    </row>
    <row r="12" spans="1:11" ht="9.9499999999999993" customHeight="1" x14ac:dyDescent="0.25"/>
    <row r="13" spans="1:11" ht="18" customHeight="1" x14ac:dyDescent="0.25">
      <c r="A13" s="58" t="s">
        <v>20</v>
      </c>
      <c r="B13" s="59" t="str">
        <f ca="1">INDIRECT('Auxiliar (2)'!W6)</f>
        <v>FLAMENGO - Vas</v>
      </c>
      <c r="C13" s="59">
        <f ca="1">D13+E13+F13</f>
        <v>2</v>
      </c>
      <c r="D13" s="59">
        <f ca="1">INDIRECT('Auxiliar (2)'!X6)</f>
        <v>2</v>
      </c>
      <c r="E13" s="59">
        <f ca="1">INDIRECT('Auxiliar (2)'!Y6)</f>
        <v>0</v>
      </c>
      <c r="F13" s="59">
        <f ca="1">INDIRECT('Auxiliar (2)'!Z6)</f>
        <v>0</v>
      </c>
      <c r="G13" s="59">
        <f ca="1">INDIRECT('Auxiliar (2)'!AA6)</f>
        <v>4</v>
      </c>
      <c r="H13" s="59">
        <f ca="1">INDIRECT('Auxiliar (2)'!AB6)</f>
        <v>0</v>
      </c>
      <c r="I13" s="59">
        <f ca="1">G13-H13</f>
        <v>4</v>
      </c>
      <c r="J13" s="60">
        <f ca="1">(3*D13)+E13</f>
        <v>6</v>
      </c>
      <c r="K13" s="61">
        <f ca="1">IF(ISERR((J13/(C13*3))),0,((J13/(C13*3))))</f>
        <v>1</v>
      </c>
    </row>
    <row r="14" spans="1:11" ht="18" customHeight="1" x14ac:dyDescent="0.25">
      <c r="A14" s="58" t="s">
        <v>21</v>
      </c>
      <c r="B14" s="59" t="str">
        <f ca="1">INDIRECT('Auxiliar (2)'!W7)</f>
        <v>THE STRONGEST BOL - Jun</v>
      </c>
      <c r="C14" s="59">
        <f ca="1">D14+E14+F14</f>
        <v>2</v>
      </c>
      <c r="D14" s="59">
        <f ca="1">INDIRECT('Auxiliar (2)'!X7)</f>
        <v>1</v>
      </c>
      <c r="E14" s="59">
        <f ca="1">INDIRECT('Auxiliar (2)'!Y7)</f>
        <v>0</v>
      </c>
      <c r="F14" s="59">
        <f ca="1">INDIRECT('Auxiliar (2)'!Z7)</f>
        <v>1</v>
      </c>
      <c r="G14" s="59">
        <f ca="1">INDIRECT('Auxiliar (2)'!AA7)</f>
        <v>2</v>
      </c>
      <c r="H14" s="59">
        <f ca="1">INDIRECT('Auxiliar (2)'!AB7)</f>
        <v>1</v>
      </c>
      <c r="I14" s="59">
        <f ca="1">G14-H14</f>
        <v>1</v>
      </c>
      <c r="J14" s="60">
        <f ca="1">(3*D14)+E14</f>
        <v>3</v>
      </c>
      <c r="K14" s="61">
        <f ca="1">IF(ISERR((J14/(C14*3))),0,((J14/(C14*3))))</f>
        <v>0.5</v>
      </c>
    </row>
    <row r="15" spans="1:11" ht="18" customHeight="1" x14ac:dyDescent="0.25">
      <c r="A15" s="58" t="s">
        <v>22</v>
      </c>
      <c r="B15" s="59" t="str">
        <f ca="1">INDIRECT('Auxiliar (2)'!W8)</f>
        <v>INDEPENDIENTE ARG - Mar</v>
      </c>
      <c r="C15" s="59">
        <f ca="1">D15+E15+F15</f>
        <v>2</v>
      </c>
      <c r="D15" s="59">
        <f ca="1">INDIRECT('Auxiliar (2)'!X8)</f>
        <v>0</v>
      </c>
      <c r="E15" s="59">
        <f ca="1">INDIRECT('Auxiliar (2)'!Y8)</f>
        <v>0</v>
      </c>
      <c r="F15" s="59">
        <f ca="1">INDIRECT('Auxiliar (2)'!Z8)</f>
        <v>2</v>
      </c>
      <c r="G15" s="59">
        <f ca="1">INDIRECT('Auxiliar (2)'!AA8)</f>
        <v>0</v>
      </c>
      <c r="H15" s="59">
        <f ca="1">INDIRECT('Auxiliar (2)'!AB8)</f>
        <v>5</v>
      </c>
      <c r="I15" s="59">
        <f ca="1">G15-H15</f>
        <v>-5</v>
      </c>
      <c r="J15" s="60">
        <f ca="1">(3*D15)+E15</f>
        <v>0</v>
      </c>
      <c r="K15" s="61">
        <f ca="1">IF(ISERR((J15/(C15*3))),0,((J15/(C15*3))))</f>
        <v>0</v>
      </c>
    </row>
    <row r="16" spans="1:11" ht="9.9499999999999993" customHeight="1" x14ac:dyDescent="0.25"/>
    <row r="17" spans="1:11" ht="18" customHeight="1" x14ac:dyDescent="0.25">
      <c r="A17" s="142" t="s">
        <v>33</v>
      </c>
      <c r="B17" s="56" t="s">
        <v>12</v>
      </c>
      <c r="C17" s="56" t="s">
        <v>13</v>
      </c>
      <c r="D17" s="56" t="s">
        <v>14</v>
      </c>
      <c r="E17" s="56" t="s">
        <v>4</v>
      </c>
      <c r="F17" s="56" t="s">
        <v>3</v>
      </c>
      <c r="G17" s="56" t="s">
        <v>15</v>
      </c>
      <c r="H17" s="56" t="s">
        <v>16</v>
      </c>
      <c r="I17" s="56" t="s">
        <v>17</v>
      </c>
      <c r="J17" s="56" t="s">
        <v>18</v>
      </c>
      <c r="K17" s="57" t="s">
        <v>19</v>
      </c>
    </row>
    <row r="18" spans="1:11" ht="9.9499999999999993" customHeight="1" x14ac:dyDescent="0.25"/>
    <row r="19" spans="1:11" ht="18" customHeight="1" x14ac:dyDescent="0.25">
      <c r="A19" s="58" t="s">
        <v>20</v>
      </c>
      <c r="B19" s="59" t="str">
        <f ca="1">INDIRECT('Auxiliar (2)'!W10)</f>
        <v>NACIONAL URU - Ton</v>
      </c>
      <c r="C19" s="59">
        <f ca="1">D19+E19+F19</f>
        <v>2</v>
      </c>
      <c r="D19" s="59">
        <f ca="1">INDIRECT('Auxiliar (2)'!X10)</f>
        <v>2</v>
      </c>
      <c r="E19" s="59">
        <f ca="1">INDIRECT('Auxiliar (2)'!Y10)</f>
        <v>0</v>
      </c>
      <c r="F19" s="59">
        <f ca="1">INDIRECT('Auxiliar (2)'!Z10)</f>
        <v>0</v>
      </c>
      <c r="G19" s="59">
        <f ca="1">INDIRECT('Auxiliar (2)'!AA10)</f>
        <v>7</v>
      </c>
      <c r="H19" s="59">
        <f ca="1">INDIRECT('Auxiliar (2)'!AB10)</f>
        <v>0</v>
      </c>
      <c r="I19" s="59">
        <f ca="1">G19-H19</f>
        <v>7</v>
      </c>
      <c r="J19" s="60">
        <f ca="1">(3*D19)+E19</f>
        <v>6</v>
      </c>
      <c r="K19" s="61">
        <f ca="1">IF(ISERR((J19/(C19*3))),0,((J19/(C19*3))))</f>
        <v>1</v>
      </c>
    </row>
    <row r="20" spans="1:11" ht="18" customHeight="1" x14ac:dyDescent="0.25">
      <c r="A20" s="58" t="s">
        <v>21</v>
      </c>
      <c r="B20" s="59" t="str">
        <f ca="1">INDIRECT('Auxiliar (2)'!W11)</f>
        <v>CRUZEIRO - PC</v>
      </c>
      <c r="C20" s="59">
        <f ca="1">D20+E20+F20</f>
        <v>2</v>
      </c>
      <c r="D20" s="59">
        <f ca="1">INDIRECT('Auxiliar (2)'!X11)</f>
        <v>1</v>
      </c>
      <c r="E20" s="59">
        <f ca="1">INDIRECT('Auxiliar (2)'!Y11)</f>
        <v>0</v>
      </c>
      <c r="F20" s="59">
        <f ca="1">INDIRECT('Auxiliar (2)'!Z11)</f>
        <v>1</v>
      </c>
      <c r="G20" s="59">
        <f ca="1">INDIRECT('Auxiliar (2)'!AA11)</f>
        <v>3</v>
      </c>
      <c r="H20" s="59">
        <f ca="1">INDIRECT('Auxiliar (2)'!AB11)</f>
        <v>3</v>
      </c>
      <c r="I20" s="59">
        <f ca="1">G20-H20</f>
        <v>0</v>
      </c>
      <c r="J20" s="60">
        <f ca="1">(3*D20)+E20</f>
        <v>3</v>
      </c>
      <c r="K20" s="61">
        <f ca="1">IF(ISERR((J20/(C20*3))),0,((J20/(C20*3))))</f>
        <v>0.5</v>
      </c>
    </row>
    <row r="21" spans="1:11" ht="18" customHeight="1" x14ac:dyDescent="0.25">
      <c r="A21" s="58" t="s">
        <v>22</v>
      </c>
      <c r="B21" s="59" t="str">
        <f ca="1">INDIRECT('Auxiliar (2)'!W12)</f>
        <v>ATLÉTICO MG - RoB</v>
      </c>
      <c r="C21" s="59">
        <f ca="1">D21+E21+F21</f>
        <v>2</v>
      </c>
      <c r="D21" s="59">
        <f ca="1">INDIRECT('Auxiliar (2)'!X12)</f>
        <v>0</v>
      </c>
      <c r="E21" s="59">
        <f ca="1">INDIRECT('Auxiliar (2)'!Y12)</f>
        <v>0</v>
      </c>
      <c r="F21" s="59">
        <f ca="1">INDIRECT('Auxiliar (2)'!Z12)</f>
        <v>2</v>
      </c>
      <c r="G21" s="59">
        <f ca="1">INDIRECT('Auxiliar (2)'!AA12)</f>
        <v>1</v>
      </c>
      <c r="H21" s="59">
        <f ca="1">INDIRECT('Auxiliar (2)'!AB12)</f>
        <v>8</v>
      </c>
      <c r="I21" s="59">
        <f ca="1">G21-H21</f>
        <v>-7</v>
      </c>
      <c r="J21" s="60">
        <f ca="1">(3*D21)+E21</f>
        <v>0</v>
      </c>
      <c r="K21" s="61">
        <f ca="1">IF(ISERR((J21/(C21*3))),0,((J21/(C21*3))))</f>
        <v>0</v>
      </c>
    </row>
    <row r="22" spans="1:11" ht="9.9499999999999993" customHeight="1" x14ac:dyDescent="0.25"/>
    <row r="23" spans="1:11" ht="18" customHeight="1" x14ac:dyDescent="0.25">
      <c r="A23" s="142" t="s">
        <v>13</v>
      </c>
      <c r="B23" s="56" t="s">
        <v>12</v>
      </c>
      <c r="C23" s="56" t="s">
        <v>13</v>
      </c>
      <c r="D23" s="56" t="s">
        <v>14</v>
      </c>
      <c r="E23" s="56" t="s">
        <v>4</v>
      </c>
      <c r="F23" s="56" t="s">
        <v>3</v>
      </c>
      <c r="G23" s="56" t="s">
        <v>15</v>
      </c>
      <c r="H23" s="56" t="s">
        <v>16</v>
      </c>
      <c r="I23" s="56" t="s">
        <v>17</v>
      </c>
      <c r="J23" s="56" t="s">
        <v>18</v>
      </c>
      <c r="K23" s="57" t="s">
        <v>19</v>
      </c>
    </row>
    <row r="24" spans="1:11" ht="9.9499999999999993" customHeight="1" x14ac:dyDescent="0.25"/>
    <row r="25" spans="1:11" ht="18" customHeight="1" x14ac:dyDescent="0.25">
      <c r="A25" s="58" t="s">
        <v>20</v>
      </c>
      <c r="B25" s="59" t="str">
        <f ca="1">INDIRECT('Auxiliar (2)'!W14)</f>
        <v>GRÊMIO - MaF</v>
      </c>
      <c r="C25" s="59">
        <f ca="1">D25+E25+F25</f>
        <v>2</v>
      </c>
      <c r="D25" s="59">
        <f ca="1">INDIRECT('Auxiliar (2)'!X14)</f>
        <v>2</v>
      </c>
      <c r="E25" s="59">
        <f ca="1">INDIRECT('Auxiliar (2)'!Y14)</f>
        <v>0</v>
      </c>
      <c r="F25" s="59">
        <f ca="1">INDIRECT('Auxiliar (2)'!Z14)</f>
        <v>0</v>
      </c>
      <c r="G25" s="59">
        <f ca="1">INDIRECT('Auxiliar (2)'!AA14)</f>
        <v>7</v>
      </c>
      <c r="H25" s="59">
        <f ca="1">INDIRECT('Auxiliar (2)'!AB14)</f>
        <v>2</v>
      </c>
      <c r="I25" s="59">
        <f ca="1">G25-H25</f>
        <v>5</v>
      </c>
      <c r="J25" s="60">
        <f ca="1">(3*D25)+E25</f>
        <v>6</v>
      </c>
      <c r="K25" s="61">
        <f ca="1">IF(ISERR((J25/(C25*3))),0,((J25/(C25*3))))</f>
        <v>1</v>
      </c>
    </row>
    <row r="26" spans="1:11" ht="18" customHeight="1" x14ac:dyDescent="0.25">
      <c r="A26" s="58" t="s">
        <v>21</v>
      </c>
      <c r="B26" s="59" t="str">
        <f ca="1">INDIRECT('Auxiliar (2)'!W15)</f>
        <v>INTERNACIONAL - MaS</v>
      </c>
      <c r="C26" s="59">
        <f ca="1">D26+E26+F26</f>
        <v>2</v>
      </c>
      <c r="D26" s="59">
        <f ca="1">INDIRECT('Auxiliar (2)'!X15)</f>
        <v>1</v>
      </c>
      <c r="E26" s="59">
        <f ca="1">INDIRECT('Auxiliar (2)'!Y15)</f>
        <v>0</v>
      </c>
      <c r="F26" s="59">
        <f ca="1">INDIRECT('Auxiliar (2)'!Z15)</f>
        <v>1</v>
      </c>
      <c r="G26" s="59">
        <f ca="1">INDIRECT('Auxiliar (2)'!AA15)</f>
        <v>3</v>
      </c>
      <c r="H26" s="59">
        <f ca="1">INDIRECT('Auxiliar (2)'!AB15)</f>
        <v>4</v>
      </c>
      <c r="I26" s="59">
        <f ca="1">G26-H26</f>
        <v>-1</v>
      </c>
      <c r="J26" s="60">
        <f ca="1">(3*D26)+E26</f>
        <v>3</v>
      </c>
      <c r="K26" s="61">
        <f ca="1">IF(ISERR((J26/(C26*3))),0,((J26/(C26*3))))</f>
        <v>0.5</v>
      </c>
    </row>
    <row r="27" spans="1:11" ht="18" customHeight="1" x14ac:dyDescent="0.25">
      <c r="A27" s="58" t="s">
        <v>22</v>
      </c>
      <c r="B27" s="59" t="str">
        <f ca="1">INDIRECT('Auxiliar (2)'!W16)</f>
        <v>FLUMINENSE - Sim</v>
      </c>
      <c r="C27" s="59">
        <f ca="1">D27+E27+F27</f>
        <v>2</v>
      </c>
      <c r="D27" s="59">
        <f ca="1">INDIRECT('Auxiliar (2)'!X16)</f>
        <v>0</v>
      </c>
      <c r="E27" s="59">
        <f ca="1">INDIRECT('Auxiliar (2)'!Y16)</f>
        <v>0</v>
      </c>
      <c r="F27" s="59">
        <f ca="1">INDIRECT('Auxiliar (2)'!Z16)</f>
        <v>2</v>
      </c>
      <c r="G27" s="59">
        <f ca="1">INDIRECT('Auxiliar (2)'!AA16)</f>
        <v>0</v>
      </c>
      <c r="H27" s="59">
        <f ca="1">INDIRECT('Auxiliar (2)'!AB16)</f>
        <v>4</v>
      </c>
      <c r="I27" s="59">
        <f ca="1">G27-H27</f>
        <v>-4</v>
      </c>
      <c r="J27" s="60">
        <f ca="1">(3*D27)+E27</f>
        <v>0</v>
      </c>
      <c r="K27" s="61">
        <f ca="1">IF(ISERR((J27/(C27*3))),0,((J27/(C27*3))))</f>
        <v>0</v>
      </c>
    </row>
    <row r="28" spans="1:11" ht="9.9499999999999993" customHeight="1" x14ac:dyDescent="0.25">
      <c r="B28" s="64"/>
      <c r="C28" s="64"/>
      <c r="D28" s="64"/>
      <c r="E28" s="64"/>
      <c r="F28" s="64"/>
      <c r="G28" s="64"/>
      <c r="H28" s="64"/>
      <c r="I28" s="64"/>
      <c r="J28" s="54"/>
      <c r="K28" s="65"/>
    </row>
    <row r="29" spans="1:11" ht="18" customHeight="1" x14ac:dyDescent="0.25">
      <c r="A29" s="143" t="s">
        <v>49</v>
      </c>
      <c r="B29" s="56" t="s">
        <v>12</v>
      </c>
      <c r="C29" s="56" t="s">
        <v>13</v>
      </c>
      <c r="D29" s="56" t="s">
        <v>14</v>
      </c>
      <c r="E29" s="56" t="s">
        <v>4</v>
      </c>
      <c r="F29" s="56" t="s">
        <v>3</v>
      </c>
      <c r="G29" s="56" t="s">
        <v>15</v>
      </c>
      <c r="H29" s="56" t="s">
        <v>16</v>
      </c>
      <c r="I29" s="56" t="s">
        <v>17</v>
      </c>
      <c r="J29" s="56" t="s">
        <v>18</v>
      </c>
      <c r="K29" s="57" t="s">
        <v>19</v>
      </c>
    </row>
    <row r="30" spans="1:11" ht="9.9499999999999993" customHeight="1" x14ac:dyDescent="0.25"/>
    <row r="31" spans="1:11" ht="18" customHeight="1" x14ac:dyDescent="0.25">
      <c r="A31" s="58" t="s">
        <v>20</v>
      </c>
      <c r="B31" s="59" t="str">
        <f ca="1">INDIRECT('Auxiliar (2)'!W18)</f>
        <v>BOCA JUNIORS ARG - Aéc</v>
      </c>
      <c r="C31" s="59">
        <f ca="1">D31+E31+F31</f>
        <v>2</v>
      </c>
      <c r="D31" s="59">
        <f ca="1">INDIRECT('Auxiliar (2)'!X18)</f>
        <v>1</v>
      </c>
      <c r="E31" s="59">
        <f ca="1">INDIRECT('Auxiliar (2)'!Y18)</f>
        <v>1</v>
      </c>
      <c r="F31" s="59">
        <f ca="1">INDIRECT('Auxiliar (2)'!Z18)</f>
        <v>0</v>
      </c>
      <c r="G31" s="59">
        <f ca="1">INDIRECT('Auxiliar (2)'!AA18)</f>
        <v>2</v>
      </c>
      <c r="H31" s="59">
        <f ca="1">INDIRECT('Auxiliar (2)'!AB18)</f>
        <v>1</v>
      </c>
      <c r="I31" s="59">
        <f ca="1">G31-H31</f>
        <v>1</v>
      </c>
      <c r="J31" s="60">
        <f ca="1">(3*D31)+E31</f>
        <v>4</v>
      </c>
      <c r="K31" s="61">
        <f ca="1">IF(ISERR((J31/(C31*3))),0,((J31/(C31*3))))</f>
        <v>0.66666666666666663</v>
      </c>
    </row>
    <row r="32" spans="1:11" ht="18" customHeight="1" x14ac:dyDescent="0.25">
      <c r="A32" s="58" t="s">
        <v>21</v>
      </c>
      <c r="B32" s="59" t="str">
        <f ca="1">INDIRECT('Auxiliar (2)'!W19)</f>
        <v>RACING ARG - RoG</v>
      </c>
      <c r="C32" s="59">
        <f ca="1">D32+E32+F32</f>
        <v>2</v>
      </c>
      <c r="D32" s="59">
        <f ca="1">INDIRECT('Auxiliar (2)'!X19)</f>
        <v>0</v>
      </c>
      <c r="E32" s="59">
        <f ca="1">INDIRECT('Auxiliar (2)'!Y19)</f>
        <v>2</v>
      </c>
      <c r="F32" s="59">
        <f ca="1">INDIRECT('Auxiliar (2)'!Z19)</f>
        <v>0</v>
      </c>
      <c r="G32" s="59">
        <f ca="1">INDIRECT('Auxiliar (2)'!AA19)</f>
        <v>2</v>
      </c>
      <c r="H32" s="59">
        <f ca="1">INDIRECT('Auxiliar (2)'!AB19)</f>
        <v>2</v>
      </c>
      <c r="I32" s="59">
        <f ca="1">G32-H32</f>
        <v>0</v>
      </c>
      <c r="J32" s="60">
        <f ca="1">(3*D32)+E32</f>
        <v>2</v>
      </c>
      <c r="K32" s="61">
        <f ca="1">IF(ISERR((J32/(C32*3))),0,((J32/(C32*3))))</f>
        <v>0.33333333333333331</v>
      </c>
    </row>
    <row r="33" spans="1:11" ht="18" customHeight="1" x14ac:dyDescent="0.25">
      <c r="A33" s="58" t="s">
        <v>22</v>
      </c>
      <c r="B33" s="59" t="str">
        <f ca="1">INDIRECT('Auxiliar (2)'!W20)</f>
        <v>VASCO DA GAMA - Pim</v>
      </c>
      <c r="C33" s="59">
        <f ca="1">D33+E33+F33</f>
        <v>2</v>
      </c>
      <c r="D33" s="59">
        <f ca="1">INDIRECT('Auxiliar (2)'!X20)</f>
        <v>0</v>
      </c>
      <c r="E33" s="59">
        <f ca="1">INDIRECT('Auxiliar (2)'!Y20)</f>
        <v>1</v>
      </c>
      <c r="F33" s="59">
        <f ca="1">INDIRECT('Auxiliar (2)'!Z20)</f>
        <v>1</v>
      </c>
      <c r="G33" s="59">
        <f ca="1">INDIRECT('Auxiliar (2)'!AA20)</f>
        <v>1</v>
      </c>
      <c r="H33" s="59">
        <f ca="1">INDIRECT('Auxiliar (2)'!AB20)</f>
        <v>2</v>
      </c>
      <c r="I33" s="59">
        <f ca="1">G33-H33</f>
        <v>-1</v>
      </c>
      <c r="J33" s="60">
        <f ca="1">(3*D33)+E33</f>
        <v>1</v>
      </c>
      <c r="K33" s="61">
        <f ca="1">IF(ISERR((J33/(C33*3))),0,((J33/(C33*3))))</f>
        <v>0.16666666666666666</v>
      </c>
    </row>
    <row r="34" spans="1:11" ht="9.9499999999999993" customHeight="1" x14ac:dyDescent="0.25"/>
    <row r="35" spans="1:11" ht="18" customHeight="1" x14ac:dyDescent="0.25">
      <c r="A35" s="143" t="s">
        <v>27</v>
      </c>
      <c r="B35" s="56" t="s">
        <v>12</v>
      </c>
      <c r="C35" s="56" t="s">
        <v>13</v>
      </c>
      <c r="D35" s="56" t="s">
        <v>14</v>
      </c>
      <c r="E35" s="56" t="s">
        <v>4</v>
      </c>
      <c r="F35" s="56" t="s">
        <v>3</v>
      </c>
      <c r="G35" s="56" t="s">
        <v>15</v>
      </c>
      <c r="H35" s="56" t="s">
        <v>16</v>
      </c>
      <c r="I35" s="56" t="s">
        <v>17</v>
      </c>
      <c r="J35" s="56" t="s">
        <v>18</v>
      </c>
      <c r="K35" s="57" t="s">
        <v>19</v>
      </c>
    </row>
    <row r="36" spans="1:11" ht="9.9499999999999993" customHeight="1" x14ac:dyDescent="0.25"/>
    <row r="37" spans="1:11" ht="18" customHeight="1" x14ac:dyDescent="0.25">
      <c r="A37" s="58" t="s">
        <v>20</v>
      </c>
      <c r="B37" s="59" t="str">
        <f ca="1">INDIRECT('Auxiliar (2)'!W22)</f>
        <v>NÁUTICO - Jea</v>
      </c>
      <c r="C37" s="59">
        <f ca="1">D37+E37+F37</f>
        <v>2</v>
      </c>
      <c r="D37" s="59">
        <f ca="1">INDIRECT('Auxiliar (2)'!X22)</f>
        <v>2</v>
      </c>
      <c r="E37" s="59">
        <f ca="1">INDIRECT('Auxiliar (2)'!Y22)</f>
        <v>0</v>
      </c>
      <c r="F37" s="59">
        <f ca="1">INDIRECT('Auxiliar (2)'!Z22)</f>
        <v>0</v>
      </c>
      <c r="G37" s="59">
        <f ca="1">INDIRECT('Auxiliar (2)'!AA22)</f>
        <v>4</v>
      </c>
      <c r="H37" s="59">
        <f ca="1">INDIRECT('Auxiliar (2)'!AB22)</f>
        <v>0</v>
      </c>
      <c r="I37" s="59">
        <f ca="1">G37-H37</f>
        <v>4</v>
      </c>
      <c r="J37" s="60">
        <f ca="1">(3*D37)+E37</f>
        <v>6</v>
      </c>
      <c r="K37" s="61">
        <f ca="1">IF(ISERR((J37/(C37*3))),0,((J37/(C37*3))))</f>
        <v>1</v>
      </c>
    </row>
    <row r="38" spans="1:11" ht="18" customHeight="1" x14ac:dyDescent="0.25">
      <c r="A38" s="58" t="s">
        <v>21</v>
      </c>
      <c r="B38" s="59" t="str">
        <f ca="1">INDIRECT('Auxiliar (2)'!W23)</f>
        <v>OLIMPIA PAR - Ama</v>
      </c>
      <c r="C38" s="59">
        <f ca="1">D38+E38+F38</f>
        <v>2</v>
      </c>
      <c r="D38" s="59">
        <f ca="1">INDIRECT('Auxiliar (2)'!X23)</f>
        <v>1</v>
      </c>
      <c r="E38" s="59">
        <f ca="1">INDIRECT('Auxiliar (2)'!Y23)</f>
        <v>0</v>
      </c>
      <c r="F38" s="59">
        <f ca="1">INDIRECT('Auxiliar (2)'!Z23)</f>
        <v>1</v>
      </c>
      <c r="G38" s="59">
        <f ca="1">INDIRECT('Auxiliar (2)'!AA23)</f>
        <v>3</v>
      </c>
      <c r="H38" s="59">
        <f ca="1">INDIRECT('Auxiliar (2)'!AB23)</f>
        <v>3</v>
      </c>
      <c r="I38" s="59">
        <f ca="1">G38-H38</f>
        <v>0</v>
      </c>
      <c r="J38" s="60">
        <f ca="1">(3*D38)+E38</f>
        <v>3</v>
      </c>
      <c r="K38" s="61">
        <f ca="1">IF(ISERR((J38/(C38*3))),0,((J38/(C38*3))))</f>
        <v>0.5</v>
      </c>
    </row>
    <row r="39" spans="1:11" ht="18" customHeight="1" x14ac:dyDescent="0.25">
      <c r="A39" s="58" t="s">
        <v>22</v>
      </c>
      <c r="B39" s="59" t="str">
        <f ca="1">INDIRECT('Auxiliar (2)'!W24)</f>
        <v>COLO COLO CHI - Mal</v>
      </c>
      <c r="C39" s="59">
        <f ca="1">D39+E39+F39</f>
        <v>2</v>
      </c>
      <c r="D39" s="59">
        <f ca="1">INDIRECT('Auxiliar (2)'!X24)</f>
        <v>0</v>
      </c>
      <c r="E39" s="59">
        <f ca="1">INDIRECT('Auxiliar (2)'!Y24)</f>
        <v>0</v>
      </c>
      <c r="F39" s="59">
        <f ca="1">INDIRECT('Auxiliar (2)'!Z24)</f>
        <v>2</v>
      </c>
      <c r="G39" s="59">
        <f ca="1">INDIRECT('Auxiliar (2)'!AA24)</f>
        <v>1</v>
      </c>
      <c r="H39" s="59">
        <f ca="1">INDIRECT('Auxiliar (2)'!AB24)</f>
        <v>5</v>
      </c>
      <c r="I39" s="59">
        <f ca="1">G39-H39</f>
        <v>-4</v>
      </c>
      <c r="J39" s="60">
        <f ca="1">(3*D39)+E39</f>
        <v>0</v>
      </c>
      <c r="K39" s="61">
        <f ca="1">IF(ISERR((J39/(C39*3))),0,((J39/(C39*3))))</f>
        <v>0</v>
      </c>
    </row>
    <row r="40" spans="1:11" ht="18" customHeight="1" x14ac:dyDescent="0.25">
      <c r="B40" s="64"/>
      <c r="C40" s="64"/>
      <c r="D40" s="64"/>
      <c r="E40" s="64"/>
      <c r="F40" s="64"/>
      <c r="G40" s="64"/>
      <c r="H40" s="64"/>
      <c r="I40" s="64"/>
      <c r="J40" s="54"/>
      <c r="K40" s="65"/>
    </row>
    <row r="41" spans="1:11" ht="18" customHeight="1" x14ac:dyDescent="0.25"/>
    <row r="42" spans="1:11" ht="18" customHeight="1" x14ac:dyDescent="0.25">
      <c r="A42" s="62"/>
      <c r="B42" s="63"/>
      <c r="C42" s="63"/>
      <c r="D42" s="63"/>
      <c r="E42" s="63"/>
      <c r="F42" s="63"/>
      <c r="G42" s="63"/>
      <c r="H42" s="63"/>
      <c r="I42" s="63"/>
      <c r="J42" s="63"/>
      <c r="K42" s="63"/>
    </row>
    <row r="43" spans="1:11" ht="18" customHeight="1" x14ac:dyDescent="0.25"/>
    <row r="44" spans="1:11" ht="18" customHeight="1" x14ac:dyDescent="0.25">
      <c r="B44" s="64"/>
      <c r="C44" s="64"/>
      <c r="D44" s="64"/>
      <c r="E44" s="64"/>
      <c r="F44" s="64"/>
      <c r="G44" s="64"/>
      <c r="H44" s="64"/>
      <c r="I44" s="64"/>
      <c r="J44" s="54"/>
      <c r="K44" s="65"/>
    </row>
    <row r="45" spans="1:11" ht="18" customHeight="1" x14ac:dyDescent="0.25">
      <c r="B45" s="64"/>
      <c r="C45" s="64"/>
      <c r="D45" s="64"/>
      <c r="E45" s="64"/>
      <c r="F45" s="64"/>
      <c r="G45" s="64"/>
      <c r="H45" s="64"/>
      <c r="I45" s="64"/>
      <c r="J45" s="54"/>
      <c r="K45" s="65"/>
    </row>
    <row r="46" spans="1:11" ht="18" customHeight="1" x14ac:dyDescent="0.25">
      <c r="B46" s="64"/>
      <c r="C46" s="64"/>
      <c r="D46" s="64"/>
      <c r="E46" s="64"/>
      <c r="F46" s="64"/>
      <c r="G46" s="64"/>
      <c r="H46" s="64"/>
      <c r="I46" s="64"/>
      <c r="J46" s="54"/>
      <c r="K46" s="65"/>
    </row>
    <row r="47" spans="1:11" ht="18" customHeight="1" x14ac:dyDescent="0.25">
      <c r="B47" s="64"/>
      <c r="C47" s="64"/>
      <c r="D47" s="64"/>
      <c r="E47" s="64"/>
      <c r="F47" s="64"/>
      <c r="G47" s="64"/>
      <c r="H47" s="64"/>
      <c r="I47" s="64"/>
      <c r="J47" s="54"/>
      <c r="K47" s="65"/>
    </row>
    <row r="48" spans="1:11" ht="18" customHeight="1" x14ac:dyDescent="0.25"/>
    <row r="49" spans="1:11" ht="18" customHeight="1" x14ac:dyDescent="0.25">
      <c r="A49" s="62"/>
      <c r="B49" s="63"/>
      <c r="C49" s="63"/>
      <c r="D49" s="63"/>
      <c r="E49" s="63"/>
      <c r="F49" s="63"/>
      <c r="G49" s="63"/>
      <c r="H49" s="63"/>
      <c r="I49" s="63"/>
      <c r="J49" s="63"/>
      <c r="K49" s="63"/>
    </row>
    <row r="50" spans="1:11" ht="18" customHeight="1" x14ac:dyDescent="0.25"/>
    <row r="51" spans="1:11" ht="18" customHeight="1" x14ac:dyDescent="0.25">
      <c r="B51" s="64"/>
      <c r="C51" s="64"/>
      <c r="D51" s="64"/>
      <c r="E51" s="64"/>
      <c r="F51" s="64"/>
      <c r="G51" s="64"/>
      <c r="H51" s="64"/>
      <c r="I51" s="64"/>
      <c r="J51" s="54"/>
      <c r="K51" s="65"/>
    </row>
    <row r="52" spans="1:11" ht="18" customHeight="1" x14ac:dyDescent="0.25">
      <c r="B52" s="64"/>
      <c r="C52" s="64"/>
      <c r="D52" s="64"/>
      <c r="E52" s="64"/>
      <c r="F52" s="64"/>
      <c r="G52" s="64"/>
      <c r="H52" s="64"/>
      <c r="I52" s="64"/>
      <c r="J52" s="54"/>
      <c r="K52" s="65"/>
    </row>
    <row r="53" spans="1:11" ht="18" customHeight="1" x14ac:dyDescent="0.25">
      <c r="B53" s="64"/>
      <c r="C53" s="64"/>
      <c r="D53" s="64"/>
      <c r="E53" s="64"/>
      <c r="F53" s="64"/>
      <c r="G53" s="64"/>
      <c r="H53" s="64"/>
      <c r="I53" s="64"/>
      <c r="J53" s="54"/>
      <c r="K53" s="65"/>
    </row>
    <row r="54" spans="1:11" ht="18" customHeight="1" x14ac:dyDescent="0.25">
      <c r="B54" s="64"/>
      <c r="C54" s="64"/>
      <c r="D54" s="64"/>
      <c r="E54" s="64"/>
      <c r="F54" s="64"/>
      <c r="G54" s="64"/>
      <c r="H54" s="64"/>
      <c r="I54" s="64"/>
      <c r="J54" s="54"/>
      <c r="K54" s="65"/>
    </row>
    <row r="55" spans="1:11" ht="18" customHeight="1" x14ac:dyDescent="0.25"/>
    <row r="56" spans="1:11" ht="18" customHeight="1" x14ac:dyDescent="0.25">
      <c r="A56" s="62"/>
      <c r="B56" s="63"/>
      <c r="C56" s="63"/>
      <c r="D56" s="63"/>
      <c r="E56" s="63"/>
      <c r="F56" s="63"/>
      <c r="G56" s="63"/>
      <c r="H56" s="63"/>
      <c r="I56" s="63"/>
      <c r="J56" s="63"/>
      <c r="K56" s="63"/>
    </row>
    <row r="57" spans="1:11" ht="18" customHeight="1" x14ac:dyDescent="0.25"/>
    <row r="58" spans="1:11" ht="18" customHeight="1" x14ac:dyDescent="0.25">
      <c r="B58" s="64"/>
      <c r="C58" s="64"/>
      <c r="D58" s="64"/>
      <c r="E58" s="64"/>
      <c r="F58" s="64"/>
      <c r="G58" s="64"/>
      <c r="H58" s="64"/>
      <c r="I58" s="64"/>
      <c r="J58" s="54"/>
      <c r="K58" s="65"/>
    </row>
    <row r="59" spans="1:11" ht="18" customHeight="1" x14ac:dyDescent="0.25">
      <c r="B59" s="64"/>
      <c r="C59" s="64"/>
      <c r="D59" s="64"/>
      <c r="E59" s="64"/>
      <c r="F59" s="64"/>
      <c r="G59" s="64"/>
      <c r="H59" s="64"/>
      <c r="I59" s="64"/>
      <c r="J59" s="54"/>
      <c r="K59" s="65"/>
    </row>
    <row r="60" spans="1:11" ht="18" customHeight="1" x14ac:dyDescent="0.25">
      <c r="B60" s="64"/>
      <c r="C60" s="64"/>
      <c r="D60" s="64"/>
      <c r="E60" s="64"/>
      <c r="F60" s="64"/>
      <c r="G60" s="64"/>
      <c r="H60" s="64"/>
      <c r="I60" s="64"/>
      <c r="J60" s="54"/>
      <c r="K60" s="65"/>
    </row>
    <row r="61" spans="1:11" ht="18" customHeight="1" x14ac:dyDescent="0.25">
      <c r="B61" s="64"/>
      <c r="C61" s="64"/>
      <c r="D61" s="64"/>
      <c r="E61" s="64"/>
      <c r="F61" s="64"/>
      <c r="G61" s="64"/>
      <c r="H61" s="64"/>
      <c r="I61" s="64"/>
      <c r="J61" s="54"/>
      <c r="K61" s="65"/>
    </row>
  </sheetData>
  <mergeCells count="3">
    <mergeCell ref="A1:K1"/>
    <mergeCell ref="A2:K2"/>
    <mergeCell ref="A3:K3"/>
  </mergeCells>
  <printOptions horizontalCentered="1" verticalCentered="1"/>
  <pageMargins left="0.59055118110236227" right="0.39370078740157483" top="0.78740157480314965" bottom="0.39370078740157483" header="0.59055118110236227" footer="0.51181102362204722"/>
  <pageSetup paperSize="9" orientation="portrait" horizontalDpi="4294967293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BA52"/>
  <sheetViews>
    <sheetView workbookViewId="0">
      <selection activeCell="Q2" sqref="Q2"/>
    </sheetView>
  </sheetViews>
  <sheetFormatPr defaultRowHeight="12" x14ac:dyDescent="0.2"/>
  <cols>
    <col min="1" max="1" width="20" style="66" bestFit="1" customWidth="1"/>
    <col min="2" max="2" width="4.7109375" style="66" customWidth="1"/>
    <col min="3" max="3" width="20" style="66" bestFit="1" customWidth="1"/>
    <col min="4" max="11" width="2.7109375" style="66" customWidth="1"/>
    <col min="12" max="12" width="20" style="69" bestFit="1" customWidth="1"/>
    <col min="13" max="17" width="3.7109375" style="66" customWidth="1"/>
    <col min="18" max="18" width="12" style="66" bestFit="1" customWidth="1"/>
    <col min="19" max="21" width="3.7109375" style="66" customWidth="1"/>
    <col min="22" max="22" width="5.7109375" style="69" customWidth="1"/>
    <col min="23" max="23" width="13.28515625" style="69" customWidth="1"/>
    <col min="24" max="26" width="13.5703125" style="69" customWidth="1"/>
    <col min="27" max="27" width="13.42578125" style="69" customWidth="1"/>
    <col min="28" max="28" width="13.5703125" style="69" customWidth="1"/>
    <col min="29" max="29" width="11.5703125" style="66" bestFit="1" customWidth="1"/>
    <col min="30" max="33" width="5.7109375" style="66" customWidth="1"/>
    <col min="34" max="34" width="5.7109375" style="69" customWidth="1"/>
    <col min="35" max="36" width="5.7109375" style="66" customWidth="1"/>
    <col min="37" max="49" width="9.140625" style="69"/>
    <col min="50" max="50" width="24" style="69" bestFit="1" customWidth="1"/>
    <col min="51" max="53" width="8.42578125" style="69" bestFit="1" customWidth="1"/>
    <col min="54" max="16384" width="9.140625" style="69"/>
  </cols>
  <sheetData>
    <row r="1" spans="1:53" x14ac:dyDescent="0.2">
      <c r="A1" s="89" t="str">
        <f>Jogos!C8</f>
        <v>VASCO DA GAMA - Pim</v>
      </c>
      <c r="B1" s="89">
        <f>IF(Jogos!D8&lt;Jogos!F8,0,IF(Jogos!D8=Jogos!F8,1,IF(Jogos!D8&gt;Jogos!F8,2)))</f>
        <v>0</v>
      </c>
      <c r="C1" s="160" t="str">
        <f>Jogos!G8</f>
        <v>ATLÉTICO MG - RoB</v>
      </c>
      <c r="D1" s="66">
        <f>IF(Jogos!D8&gt;Jogos!F8,0,IF(Jogos!D8=Jogos!F8,1,IF(Jogos!D8&lt;Jogos!F8,2)))</f>
        <v>2</v>
      </c>
      <c r="E1" s="66">
        <f>IF(ISNUMBER(Jogos!D8),1,0)</f>
        <v>1</v>
      </c>
      <c r="F1" s="66">
        <f>IF(B1*E1=2,1,0)</f>
        <v>0</v>
      </c>
      <c r="G1" s="66">
        <f>IF(B1*E1=1,1,0)</f>
        <v>0</v>
      </c>
      <c r="H1" s="66">
        <f>IF(B1=0,IF(E1=1,1,0),0)</f>
        <v>1</v>
      </c>
      <c r="I1" s="66">
        <f>IF(E1*D1=2,1,0)</f>
        <v>1</v>
      </c>
      <c r="J1" s="66">
        <f>IF(E1*D1=1,1,0)</f>
        <v>0</v>
      </c>
      <c r="K1" s="66">
        <f>IF(D1=0,IF(E1=1,1,0),0)</f>
        <v>0</v>
      </c>
      <c r="L1" s="67" t="s">
        <v>54</v>
      </c>
      <c r="M1" s="68" t="s">
        <v>14</v>
      </c>
      <c r="N1" s="68" t="s">
        <v>4</v>
      </c>
      <c r="O1" s="68" t="s">
        <v>3</v>
      </c>
      <c r="P1" s="68" t="s">
        <v>26</v>
      </c>
      <c r="Q1" s="68" t="s">
        <v>16</v>
      </c>
      <c r="W1" s="66" t="s">
        <v>27</v>
      </c>
      <c r="X1" s="66" t="s">
        <v>7</v>
      </c>
      <c r="Y1" s="66" t="s">
        <v>28</v>
      </c>
      <c r="Z1" s="66" t="s">
        <v>29</v>
      </c>
      <c r="AA1" s="66" t="s">
        <v>30</v>
      </c>
      <c r="AB1" s="66" t="s">
        <v>31</v>
      </c>
      <c r="AC1" s="81"/>
      <c r="AD1" s="81"/>
      <c r="AE1" s="81"/>
      <c r="AF1" s="81"/>
      <c r="AG1" s="81"/>
      <c r="AI1" s="81"/>
      <c r="AJ1" s="81"/>
      <c r="AX1" s="82" t="s">
        <v>50</v>
      </c>
    </row>
    <row r="2" spans="1:53" x14ac:dyDescent="0.2">
      <c r="A2" s="89" t="str">
        <f>Jogos!C9</f>
        <v>COLO COLO CHI - Mal</v>
      </c>
      <c r="B2" s="89">
        <f>IF(Jogos!D9&lt;Jogos!F9,0,IF(Jogos!D9=Jogos!F9,1,IF(Jogos!D9&gt;Jogos!F9,2)))</f>
        <v>0</v>
      </c>
      <c r="C2" s="160" t="str">
        <f>Jogos!G9</f>
        <v>FLUMINENSE - Sim</v>
      </c>
      <c r="D2" s="66">
        <f>IF(Jogos!D9&gt;Jogos!F9,0,IF(Jogos!D9=Jogos!F9,1,IF(Jogos!D9&lt;Jogos!F9,2)))</f>
        <v>2</v>
      </c>
      <c r="E2" s="66">
        <f>IF(ISNUMBER(Jogos!D9),1,0)</f>
        <v>1</v>
      </c>
      <c r="F2" s="66">
        <f t="shared" ref="F2:F48" si="0">IF(B2*E2=2,1,0)</f>
        <v>0</v>
      </c>
      <c r="G2" s="66">
        <f t="shared" ref="G2:G48" si="1">IF(B2*E2=1,1,0)</f>
        <v>0</v>
      </c>
      <c r="H2" s="66">
        <f t="shared" ref="H2:H48" si="2">IF(B2=0,IF(E2=1,1,0),0)</f>
        <v>1</v>
      </c>
      <c r="I2" s="66">
        <f t="shared" ref="I2:I48" si="3">IF(E2*D2=2,1,0)</f>
        <v>1</v>
      </c>
      <c r="J2" s="66">
        <f t="shared" ref="J2:J48" si="4">IF(E2*D2=1,1,0)</f>
        <v>0</v>
      </c>
      <c r="K2" s="66">
        <f t="shared" ref="K2:K48" si="5">IF(D2=0,IF(E2=1,1,0),0)</f>
        <v>0</v>
      </c>
      <c r="L2" s="83" t="str">
        <f ca="1">'Classif Prim Fase'!C6</f>
        <v>BOLIVAR BOL - AnB</v>
      </c>
      <c r="M2" s="161">
        <f ca="1">SUMIF($A$1:$A$55,L2,$F$1:$F$55)+SUMIF($C$1:$C$55,L2,$I$1:$I$55)</f>
        <v>1</v>
      </c>
      <c r="N2" s="161">
        <f ca="1">SUMIF($A$1:$A$55,L2,$G$1:$G$55)+SUMIF($C$1:$C$55,L2,$J$1:$J$55)</f>
        <v>2</v>
      </c>
      <c r="O2" s="161">
        <f ca="1">SUMIF($A$1:$A$55,L2,$H$1:$H$55)+SUMIF($C$1:$C$55,L2,$K$1:$K$55)</f>
        <v>1</v>
      </c>
      <c r="P2" s="161">
        <f ca="1">SUMIF(Jogos!$C$8:$C$55,L2,Jogos!$D$8:$D$55)+SUMIF(Jogos!$G$8:$G$55,L2,Jogos!$F$8:$F$55)</f>
        <v>8</v>
      </c>
      <c r="Q2" s="161">
        <f ca="1">SUMIF(Jogos!$C$8:$C$55,L2,Jogos!$F$8:$F$55)+SUMIF(Jogos!$G$8:$G$55,L2,Jogos!$D$8:$D$55)</f>
        <v>6</v>
      </c>
      <c r="R2" s="66">
        <f ca="1">(1000000*((3*M2)+N2))+(10000*M2)+(100*(P2-Q2))+P2+(0.001*(30-T2))</f>
        <v>5010208.0290000001</v>
      </c>
      <c r="S2" s="66">
        <f ca="1">RANK(R2,$R$2:$R$19)</f>
        <v>9</v>
      </c>
      <c r="T2" s="66">
        <v>1</v>
      </c>
      <c r="U2" s="66">
        <f ca="1">IF($S$2=T2,2,0)+IF($S$3=T2,3,0)+IF($S$4=T2,4,0)+IF($S$5=T2,5,0)+IF($S$6=T2,6,0)+IF($S$7=T2,7,0)+IF($S$8=T2,8,0)+IF($S$9=T2,9,0)+IF($S$10=T2,10,0)+IF($S$11=T2,11,0)+IF($S$12=T2,12,0)+IF($S$13=T2,13,0)+IF($S$14=T2,14,0)+IF($S$15=T2,15,0)+IF($S$16=T2,16,0)+IF($S$17=T2,17,0)+IF($S$18=T2,18,0)+IF($S$19=T2,19,0)</f>
        <v>8</v>
      </c>
      <c r="W2" s="71" t="str">
        <f t="shared" ref="W2:AB11" ca="1" si="6">CONCATENATE("'Auxiliar (3)'!",W$1,$U2)</f>
        <v>'Auxiliar (3)'!L8</v>
      </c>
      <c r="X2" s="71" t="str">
        <f t="shared" ca="1" si="6"/>
        <v>'Auxiliar (3)'!M8</v>
      </c>
      <c r="Y2" s="71" t="str">
        <f t="shared" ca="1" si="6"/>
        <v>'Auxiliar (3)'!N8</v>
      </c>
      <c r="Z2" s="71" t="str">
        <f t="shared" ca="1" si="6"/>
        <v>'Auxiliar (3)'!O8</v>
      </c>
      <c r="AA2" s="71" t="str">
        <f t="shared" ca="1" si="6"/>
        <v>'Auxiliar (3)'!P8</v>
      </c>
      <c r="AB2" s="71" t="str">
        <f t="shared" ca="1" si="6"/>
        <v>'Auxiliar (3)'!Q8</v>
      </c>
      <c r="AC2" s="81" t="s">
        <v>110</v>
      </c>
      <c r="AD2" s="84" t="s">
        <v>59</v>
      </c>
      <c r="AE2" s="81" t="s">
        <v>60</v>
      </c>
      <c r="AF2" s="81" t="s">
        <v>61</v>
      </c>
      <c r="AG2" s="81" t="s">
        <v>62</v>
      </c>
      <c r="AI2" s="81" t="s">
        <v>63</v>
      </c>
      <c r="AJ2" s="81" t="s">
        <v>64</v>
      </c>
      <c r="AX2" s="81" t="s">
        <v>32</v>
      </c>
      <c r="AY2" s="81" t="s">
        <v>33</v>
      </c>
      <c r="AZ2" s="81" t="s">
        <v>13</v>
      </c>
      <c r="BA2" s="81" t="s">
        <v>49</v>
      </c>
    </row>
    <row r="3" spans="1:53" x14ac:dyDescent="0.2">
      <c r="A3" s="89" t="str">
        <f>Jogos!C10</f>
        <v>NÁUTICO - Jea</v>
      </c>
      <c r="B3" s="89">
        <f>IF(Jogos!D10&lt;Jogos!F10,0,IF(Jogos!D10=Jogos!F10,1,IF(Jogos!D10&gt;Jogos!F10,2)))</f>
        <v>0</v>
      </c>
      <c r="C3" s="160" t="str">
        <f>Jogos!G10</f>
        <v>NACIONAL URU - Ton</v>
      </c>
      <c r="D3" s="66">
        <f>IF(Jogos!D10&gt;Jogos!F10,0,IF(Jogos!D10=Jogos!F10,1,IF(Jogos!D10&lt;Jogos!F10,2)))</f>
        <v>2</v>
      </c>
      <c r="E3" s="66">
        <f>IF(ISNUMBER(Jogos!D10),1,0)</f>
        <v>1</v>
      </c>
      <c r="F3" s="66">
        <f t="shared" si="0"/>
        <v>0</v>
      </c>
      <c r="G3" s="66">
        <f t="shared" si="1"/>
        <v>0</v>
      </c>
      <c r="H3" s="66">
        <f t="shared" si="2"/>
        <v>1</v>
      </c>
      <c r="I3" s="66">
        <f t="shared" si="3"/>
        <v>1</v>
      </c>
      <c r="J3" s="66">
        <f t="shared" si="4"/>
        <v>0</v>
      </c>
      <c r="K3" s="66">
        <f t="shared" si="5"/>
        <v>0</v>
      </c>
      <c r="L3" s="83" t="str">
        <f ca="1">'Classif Prim Fase'!C7</f>
        <v>ATLÉTICO MG - RoB</v>
      </c>
      <c r="M3" s="161">
        <f t="shared" ref="M3:M19" ca="1" si="7">SUMIF($A$1:$A$55,L3,$F$1:$F$55)+SUMIF($C$1:$C$55,L3,$I$1:$I$55)</f>
        <v>1</v>
      </c>
      <c r="N3" s="161">
        <f t="shared" ref="N3:N19" ca="1" si="8">SUMIF($A$1:$A$55,L3,$G$1:$G$55)+SUMIF($C$1:$C$55,L3,$J$1:$J$55)</f>
        <v>0</v>
      </c>
      <c r="O3" s="161">
        <f t="shared" ref="O3:O17" ca="1" si="9">SUMIF($A$1:$A$48,L3,$H$1:$H$48)+SUMIF($C$1:$C$48,L3,$K$1:$K$48)</f>
        <v>3</v>
      </c>
      <c r="P3" s="161">
        <f ca="1">SUMIF(Jogos!$C$8:$C$55,L3,Jogos!$D$8:$D$55)+SUMIF(Jogos!$G$8:$G$55,L3,Jogos!$F$8:$F$55)</f>
        <v>5</v>
      </c>
      <c r="Q3" s="161">
        <f ca="1">SUMIF(Jogos!$C$8:$C$55,L3,Jogos!$F$8:$F$55)+SUMIF(Jogos!$G$8:$G$55,L3,Jogos!$D$8:$D$55)</f>
        <v>13</v>
      </c>
      <c r="R3" s="66">
        <f ca="1">(1000000*((3*M3)+N3))+(10000*M3)+(100*(P3-Q3))+P3+(0.001*(30-T3))</f>
        <v>3009205.0279999999</v>
      </c>
      <c r="S3" s="66">
        <f t="shared" ref="S3:S19" ca="1" si="10">RANK(R3,$R$2:$R$19)</f>
        <v>15</v>
      </c>
      <c r="T3" s="66">
        <v>2</v>
      </c>
      <c r="U3" s="66">
        <f t="shared" ref="U3:U19" ca="1" si="11">IF($S$2=T3,2,0)+IF($S$3=T3,3,0)+IF($S$4=T3,4,0)+IF($S$5=T3,5,0)+IF($S$6=T3,6,0)+IF($S$7=T3,7,0)+IF($S$8=T3,8,0)+IF($S$9=T3,9,0)+IF($S$10=T3,10,0)+IF($S$11=T3,11,0)+IF($S$12=T3,12,0)+IF($S$13=T3,13,0)+IF($S$14=T3,14,0)+IF($S$15=T3,15,0)+IF($S$16=T3,16,0)+IF($S$17=T3,17,0)+IF($S$18=T3,18,0)+IF($S$19=T3,19,0)</f>
        <v>11</v>
      </c>
      <c r="W3" s="71" t="str">
        <f t="shared" ca="1" si="6"/>
        <v>'Auxiliar (3)'!L11</v>
      </c>
      <c r="X3" s="71" t="str">
        <f t="shared" ca="1" si="6"/>
        <v>'Auxiliar (3)'!M11</v>
      </c>
      <c r="Y3" s="71" t="str">
        <f t="shared" ca="1" si="6"/>
        <v>'Auxiliar (3)'!N11</v>
      </c>
      <c r="Z3" s="71" t="str">
        <f t="shared" ca="1" si="6"/>
        <v>'Auxiliar (3)'!O11</v>
      </c>
      <c r="AA3" s="71" t="str">
        <f t="shared" ca="1" si="6"/>
        <v>'Auxiliar (3)'!P11</v>
      </c>
      <c r="AB3" s="71" t="str">
        <f t="shared" ca="1" si="6"/>
        <v>'Auxiliar (3)'!Q11</v>
      </c>
      <c r="AD3" s="84" t="s">
        <v>74</v>
      </c>
      <c r="AE3" s="81" t="s">
        <v>73</v>
      </c>
      <c r="AF3" s="81" t="s">
        <v>67</v>
      </c>
      <c r="AG3" s="81" t="s">
        <v>68</v>
      </c>
      <c r="AI3" s="81" t="s">
        <v>69</v>
      </c>
      <c r="AJ3" s="81" t="s">
        <v>70</v>
      </c>
      <c r="AX3" s="81" t="s">
        <v>37</v>
      </c>
      <c r="AY3" s="81" t="s">
        <v>40</v>
      </c>
      <c r="AZ3" s="81" t="s">
        <v>42</v>
      </c>
      <c r="BA3" s="81" t="s">
        <v>43</v>
      </c>
    </row>
    <row r="4" spans="1:53" x14ac:dyDescent="0.2">
      <c r="A4" s="89" t="str">
        <f>Jogos!C11</f>
        <v>BOCA JUNIORS ARG - Aéc</v>
      </c>
      <c r="B4" s="89">
        <f>IF(Jogos!D11&lt;Jogos!F11,0,IF(Jogos!D11=Jogos!F11,1,IF(Jogos!D11&gt;Jogos!F11,2)))</f>
        <v>0</v>
      </c>
      <c r="C4" s="160" t="str">
        <f>Jogos!G11</f>
        <v>GRÊMIO - MaF</v>
      </c>
      <c r="D4" s="66">
        <f>IF(Jogos!D11&gt;Jogos!F11,0,IF(Jogos!D11=Jogos!F11,1,IF(Jogos!D11&lt;Jogos!F11,2)))</f>
        <v>2</v>
      </c>
      <c r="E4" s="66">
        <f>IF(ISNUMBER(Jogos!D11),1,0)</f>
        <v>1</v>
      </c>
      <c r="F4" s="66">
        <f t="shared" si="0"/>
        <v>0</v>
      </c>
      <c r="G4" s="66">
        <f t="shared" si="1"/>
        <v>0</v>
      </c>
      <c r="H4" s="66">
        <f t="shared" si="2"/>
        <v>1</v>
      </c>
      <c r="I4" s="66">
        <f t="shared" si="3"/>
        <v>1</v>
      </c>
      <c r="J4" s="66">
        <f t="shared" si="4"/>
        <v>0</v>
      </c>
      <c r="K4" s="66">
        <f t="shared" si="5"/>
        <v>0</v>
      </c>
      <c r="L4" s="83" t="str">
        <f ca="1">'Classif Prim Fase'!C8</f>
        <v>VASCO DA GAMA - Pim</v>
      </c>
      <c r="M4" s="161">
        <f t="shared" ca="1" si="7"/>
        <v>0</v>
      </c>
      <c r="N4" s="161">
        <f t="shared" ca="1" si="8"/>
        <v>2</v>
      </c>
      <c r="O4" s="161">
        <f t="shared" ca="1" si="9"/>
        <v>2</v>
      </c>
      <c r="P4" s="161">
        <f ca="1">SUMIF(Jogos!$C$8:$C$55,L4,Jogos!$D$8:$D$55)+SUMIF(Jogos!$G$8:$G$55,L4,Jogos!$F$8:$F$55)</f>
        <v>3</v>
      </c>
      <c r="Q4" s="161">
        <f ca="1">SUMIF(Jogos!$C$8:$C$55,L4,Jogos!$F$8:$F$55)+SUMIF(Jogos!$G$8:$G$55,L4,Jogos!$D$8:$D$55)</f>
        <v>8</v>
      </c>
      <c r="R4" s="66">
        <f t="shared" ref="R4:R19" ca="1" si="12">(1000000*((3*M4)+N4))+(10000*M4)+(100*(P4-Q4))+P4+(0.001*(30-T4))</f>
        <v>1999503.027</v>
      </c>
      <c r="S4" s="66">
        <f t="shared" ca="1" si="10"/>
        <v>17</v>
      </c>
      <c r="T4" s="66">
        <v>3</v>
      </c>
      <c r="U4" s="66">
        <f t="shared" ca="1" si="11"/>
        <v>5</v>
      </c>
      <c r="W4" s="71" t="str">
        <f t="shared" ca="1" si="6"/>
        <v>'Auxiliar (3)'!L5</v>
      </c>
      <c r="X4" s="71" t="str">
        <f t="shared" ca="1" si="6"/>
        <v>'Auxiliar (3)'!M5</v>
      </c>
      <c r="Y4" s="71" t="str">
        <f t="shared" ca="1" si="6"/>
        <v>'Auxiliar (3)'!N5</v>
      </c>
      <c r="Z4" s="71" t="str">
        <f t="shared" ca="1" si="6"/>
        <v>'Auxiliar (3)'!O5</v>
      </c>
      <c r="AA4" s="71" t="str">
        <f t="shared" ca="1" si="6"/>
        <v>'Auxiliar (3)'!P5</v>
      </c>
      <c r="AB4" s="71" t="str">
        <f t="shared" ca="1" si="6"/>
        <v>'Auxiliar (3)'!Q5</v>
      </c>
      <c r="AD4" s="84" t="s">
        <v>71</v>
      </c>
      <c r="AE4" s="81" t="s">
        <v>72</v>
      </c>
      <c r="AF4" s="81" t="s">
        <v>66</v>
      </c>
      <c r="AG4" s="81" t="s">
        <v>65</v>
      </c>
      <c r="AI4" s="81" t="s">
        <v>75</v>
      </c>
      <c r="AJ4" s="81" t="s">
        <v>76</v>
      </c>
      <c r="AX4" s="81" t="s">
        <v>39</v>
      </c>
      <c r="AY4" s="81" t="s">
        <v>45</v>
      </c>
      <c r="AZ4" s="81" t="s">
        <v>38</v>
      </c>
      <c r="BA4" s="81" t="s">
        <v>41</v>
      </c>
    </row>
    <row r="5" spans="1:53" x14ac:dyDescent="0.2">
      <c r="A5" s="89" t="str">
        <f>Jogos!C12</f>
        <v>RACING ARG - RoG</v>
      </c>
      <c r="B5" s="89">
        <f>IF(Jogos!D12&lt;Jogos!F12,0,IF(Jogos!D12=Jogos!F12,1,IF(Jogos!D12&gt;Jogos!F12,2)))</f>
        <v>0</v>
      </c>
      <c r="C5" s="160" t="str">
        <f>Jogos!G12</f>
        <v>INDEPENDIENTE ARG - Mar</v>
      </c>
      <c r="D5" s="66">
        <f>IF(Jogos!D12&gt;Jogos!F12,0,IF(Jogos!D12=Jogos!F12,1,IF(Jogos!D12&lt;Jogos!F12,2)))</f>
        <v>2</v>
      </c>
      <c r="E5" s="66">
        <f>IF(ISNUMBER(Jogos!D12),1,0)</f>
        <v>1</v>
      </c>
      <c r="F5" s="66">
        <f t="shared" si="0"/>
        <v>0</v>
      </c>
      <c r="G5" s="66">
        <f t="shared" si="1"/>
        <v>0</v>
      </c>
      <c r="H5" s="66">
        <f t="shared" si="2"/>
        <v>1</v>
      </c>
      <c r="I5" s="66">
        <f t="shared" si="3"/>
        <v>1</v>
      </c>
      <c r="J5" s="66">
        <f t="shared" si="4"/>
        <v>0</v>
      </c>
      <c r="K5" s="66">
        <f t="shared" si="5"/>
        <v>0</v>
      </c>
      <c r="L5" s="83" t="str">
        <f ca="1">'Classif Prim Fase'!C11</f>
        <v>FLAMENGO - Vas</v>
      </c>
      <c r="M5" s="161">
        <f t="shared" ca="1" si="7"/>
        <v>4</v>
      </c>
      <c r="N5" s="161">
        <f t="shared" ca="1" si="8"/>
        <v>0</v>
      </c>
      <c r="O5" s="161">
        <f t="shared" ca="1" si="9"/>
        <v>1</v>
      </c>
      <c r="P5" s="161">
        <f ca="1">SUMIF(Jogos!$C$8:$C$55,L5,Jogos!$D$8:$D$55)+SUMIF(Jogos!$G$8:$G$55,L5,Jogos!$F$8:$F$55)</f>
        <v>9</v>
      </c>
      <c r="Q5" s="161">
        <f ca="1">SUMIF(Jogos!$C$8:$C$55,L5,Jogos!$F$8:$F$55)+SUMIF(Jogos!$G$8:$G$55,L5,Jogos!$D$8:$D$55)</f>
        <v>2</v>
      </c>
      <c r="R5" s="66">
        <f t="shared" ca="1" si="12"/>
        <v>12040709.026000001</v>
      </c>
      <c r="S5" s="66">
        <f t="shared" ca="1" si="10"/>
        <v>3</v>
      </c>
      <c r="T5" s="66">
        <v>4</v>
      </c>
      <c r="U5" s="66">
        <f t="shared" ca="1" si="11"/>
        <v>10</v>
      </c>
      <c r="W5" s="71" t="str">
        <f t="shared" ca="1" si="6"/>
        <v>'Auxiliar (3)'!L10</v>
      </c>
      <c r="X5" s="71" t="str">
        <f t="shared" ca="1" si="6"/>
        <v>'Auxiliar (3)'!M10</v>
      </c>
      <c r="Y5" s="71" t="str">
        <f t="shared" ca="1" si="6"/>
        <v>'Auxiliar (3)'!N10</v>
      </c>
      <c r="Z5" s="71" t="str">
        <f t="shared" ca="1" si="6"/>
        <v>'Auxiliar (3)'!O10</v>
      </c>
      <c r="AA5" s="71" t="str">
        <f t="shared" ca="1" si="6"/>
        <v>'Auxiliar (3)'!P10</v>
      </c>
      <c r="AB5" s="71" t="str">
        <f t="shared" ca="1" si="6"/>
        <v>'Auxiliar (3)'!Q10</v>
      </c>
      <c r="AD5" s="84"/>
      <c r="AX5" s="81" t="s">
        <v>44</v>
      </c>
      <c r="AY5" s="81" t="s">
        <v>51</v>
      </c>
      <c r="AZ5" s="81" t="s">
        <v>52</v>
      </c>
      <c r="BA5" s="81" t="s">
        <v>53</v>
      </c>
    </row>
    <row r="6" spans="1:53" x14ac:dyDescent="0.2">
      <c r="A6" s="89" t="str">
        <f>Jogos!C13</f>
        <v>OLIMPIA PAR - Ama</v>
      </c>
      <c r="B6" s="89">
        <f>IF(Jogos!D13&lt;Jogos!F13,0,IF(Jogos!D13=Jogos!F13,1,IF(Jogos!D13&gt;Jogos!F13,2)))</f>
        <v>0</v>
      </c>
      <c r="C6" s="160" t="str">
        <f>Jogos!G13</f>
        <v>CRUZEIRO - PC</v>
      </c>
      <c r="D6" s="66">
        <f>IF(Jogos!D13&gt;Jogos!F13,0,IF(Jogos!D13=Jogos!F13,1,IF(Jogos!D13&lt;Jogos!F13,2)))</f>
        <v>2</v>
      </c>
      <c r="E6" s="66">
        <f>IF(ISNUMBER(Jogos!D13),1,0)</f>
        <v>1</v>
      </c>
      <c r="F6" s="66">
        <f t="shared" si="0"/>
        <v>0</v>
      </c>
      <c r="G6" s="66">
        <f t="shared" si="1"/>
        <v>0</v>
      </c>
      <c r="H6" s="66">
        <f t="shared" si="2"/>
        <v>1</v>
      </c>
      <c r="I6" s="66">
        <f t="shared" si="3"/>
        <v>1</v>
      </c>
      <c r="J6" s="66">
        <f t="shared" si="4"/>
        <v>0</v>
      </c>
      <c r="K6" s="66">
        <f t="shared" si="5"/>
        <v>0</v>
      </c>
      <c r="L6" s="83" t="str">
        <f ca="1">'Classif Prim Fase'!C12</f>
        <v>FLUMINENSE - Sim</v>
      </c>
      <c r="M6" s="161">
        <f t="shared" ca="1" si="7"/>
        <v>1</v>
      </c>
      <c r="N6" s="161">
        <f t="shared" ca="1" si="8"/>
        <v>0</v>
      </c>
      <c r="O6" s="161">
        <f t="shared" ca="1" si="9"/>
        <v>3</v>
      </c>
      <c r="P6" s="161">
        <f ca="1">SUMIF(Jogos!$C$8:$C$55,L6,Jogos!$D$8:$D$55)+SUMIF(Jogos!$G$8:$G$55,L6,Jogos!$F$8:$F$55)</f>
        <v>3</v>
      </c>
      <c r="Q6" s="161">
        <f ca="1">SUMIF(Jogos!$C$8:$C$55,L6,Jogos!$F$8:$F$55)+SUMIF(Jogos!$G$8:$G$55,L6,Jogos!$D$8:$D$55)</f>
        <v>6</v>
      </c>
      <c r="R6" s="66">
        <f t="shared" ca="1" si="12"/>
        <v>3009703.0249999999</v>
      </c>
      <c r="S6" s="66">
        <f t="shared" ca="1" si="10"/>
        <v>13</v>
      </c>
      <c r="T6" s="66">
        <v>5</v>
      </c>
      <c r="U6" s="66">
        <f t="shared" ca="1" si="11"/>
        <v>9</v>
      </c>
      <c r="W6" s="71" t="str">
        <f t="shared" ca="1" si="6"/>
        <v>'Auxiliar (3)'!L9</v>
      </c>
      <c r="X6" s="71" t="str">
        <f t="shared" ca="1" si="6"/>
        <v>'Auxiliar (3)'!M9</v>
      </c>
      <c r="Y6" s="71" t="str">
        <f t="shared" ca="1" si="6"/>
        <v>'Auxiliar (3)'!N9</v>
      </c>
      <c r="Z6" s="71" t="str">
        <f t="shared" ca="1" si="6"/>
        <v>'Auxiliar (3)'!O9</v>
      </c>
      <c r="AA6" s="71" t="str">
        <f t="shared" ca="1" si="6"/>
        <v>'Auxiliar (3)'!P9</v>
      </c>
      <c r="AB6" s="71" t="str">
        <f t="shared" ca="1" si="6"/>
        <v>'Auxiliar (3)'!Q9</v>
      </c>
      <c r="AD6" s="84"/>
    </row>
    <row r="7" spans="1:53" x14ac:dyDescent="0.2">
      <c r="A7" s="89" t="str">
        <f>Jogos!C14</f>
        <v>PALMEIRAS - Alc</v>
      </c>
      <c r="B7" s="89">
        <f>IF(Jogos!D14&lt;Jogos!F14,0,IF(Jogos!D14=Jogos!F14,1,IF(Jogos!D14&gt;Jogos!F14,2)))</f>
        <v>2</v>
      </c>
      <c r="C7" s="160" t="str">
        <f>Jogos!G14</f>
        <v>OLIMPIA PAR - Ama</v>
      </c>
      <c r="D7" s="66">
        <f>IF(Jogos!D14&gt;Jogos!F14,0,IF(Jogos!D14=Jogos!F14,1,IF(Jogos!D14&lt;Jogos!F14,2)))</f>
        <v>0</v>
      </c>
      <c r="E7" s="66">
        <f>IF(ISNUMBER(Jogos!D14),1,0)</f>
        <v>1</v>
      </c>
      <c r="F7" s="66">
        <f t="shared" si="0"/>
        <v>1</v>
      </c>
      <c r="G7" s="66">
        <f t="shared" si="1"/>
        <v>0</v>
      </c>
      <c r="H7" s="66">
        <f t="shared" si="2"/>
        <v>0</v>
      </c>
      <c r="I7" s="66">
        <f t="shared" si="3"/>
        <v>0</v>
      </c>
      <c r="J7" s="66">
        <f t="shared" si="4"/>
        <v>0</v>
      </c>
      <c r="K7" s="66">
        <f t="shared" si="5"/>
        <v>1</v>
      </c>
      <c r="L7" s="83" t="str">
        <f ca="1">'Classif Prim Fase'!C13</f>
        <v>COLO COLO CHI - Mal</v>
      </c>
      <c r="M7" s="161">
        <f t="shared" ca="1" si="7"/>
        <v>0</v>
      </c>
      <c r="N7" s="161">
        <f t="shared" ca="1" si="8"/>
        <v>0</v>
      </c>
      <c r="O7" s="161">
        <f t="shared" ca="1" si="9"/>
        <v>4</v>
      </c>
      <c r="P7" s="161">
        <f ca="1">SUMIF(Jogos!$C$8:$C$55,L7,Jogos!$D$8:$D$55)+SUMIF(Jogos!$G$8:$G$55,L7,Jogos!$F$8:$F$55)</f>
        <v>2</v>
      </c>
      <c r="Q7" s="161">
        <f ca="1">SUMIF(Jogos!$C$8:$C$55,L7,Jogos!$F$8:$F$55)+SUMIF(Jogos!$G$8:$G$55,L7,Jogos!$D$8:$D$55)</f>
        <v>11</v>
      </c>
      <c r="R7" s="66">
        <f t="shared" ca="1" si="12"/>
        <v>-897.976</v>
      </c>
      <c r="S7" s="66">
        <f t="shared" ca="1" si="10"/>
        <v>18</v>
      </c>
      <c r="T7" s="66">
        <v>6</v>
      </c>
      <c r="U7" s="66">
        <f t="shared" ca="1" si="11"/>
        <v>17</v>
      </c>
      <c r="W7" s="71" t="str">
        <f t="shared" ca="1" si="6"/>
        <v>'Auxiliar (3)'!L17</v>
      </c>
      <c r="X7" s="71" t="str">
        <f t="shared" ca="1" si="6"/>
        <v>'Auxiliar (3)'!M17</v>
      </c>
      <c r="Y7" s="71" t="str">
        <f t="shared" ca="1" si="6"/>
        <v>'Auxiliar (3)'!N17</v>
      </c>
      <c r="Z7" s="71" t="str">
        <f t="shared" ca="1" si="6"/>
        <v>'Auxiliar (3)'!O17</v>
      </c>
      <c r="AA7" s="71" t="str">
        <f t="shared" ca="1" si="6"/>
        <v>'Auxiliar (3)'!P17</v>
      </c>
      <c r="AB7" s="71" t="str">
        <f t="shared" ca="1" si="6"/>
        <v>'Auxiliar (3)'!Q17</v>
      </c>
    </row>
    <row r="8" spans="1:53" x14ac:dyDescent="0.2">
      <c r="A8" s="89" t="str">
        <f>Jogos!C15</f>
        <v>BOLIVAR BOL - AnB</v>
      </c>
      <c r="B8" s="89">
        <f>IF(Jogos!D15&lt;Jogos!F15,0,IF(Jogos!D15=Jogos!F15,1,IF(Jogos!D15&gt;Jogos!F15,2)))</f>
        <v>1</v>
      </c>
      <c r="C8" s="160" t="str">
        <f>Jogos!G15</f>
        <v>VASCO DA GAMA - Pim</v>
      </c>
      <c r="D8" s="66">
        <f>IF(Jogos!D15&gt;Jogos!F15,0,IF(Jogos!D15=Jogos!F15,1,IF(Jogos!D15&lt;Jogos!F15,2)))</f>
        <v>1</v>
      </c>
      <c r="E8" s="66">
        <f>IF(ISNUMBER(Jogos!D15),1,0)</f>
        <v>1</v>
      </c>
      <c r="F8" s="66">
        <f t="shared" si="0"/>
        <v>0</v>
      </c>
      <c r="G8" s="66">
        <f t="shared" si="1"/>
        <v>1</v>
      </c>
      <c r="H8" s="66">
        <f t="shared" si="2"/>
        <v>0</v>
      </c>
      <c r="I8" s="66">
        <f t="shared" si="3"/>
        <v>0</v>
      </c>
      <c r="J8" s="66">
        <f t="shared" si="4"/>
        <v>1</v>
      </c>
      <c r="K8" s="66">
        <f t="shared" si="5"/>
        <v>0</v>
      </c>
      <c r="L8" s="83" t="str">
        <f ca="1">'Classif Prim Fase'!C16</f>
        <v>NACIONAL URU - Ton</v>
      </c>
      <c r="M8" s="161">
        <f t="shared" ca="1" si="7"/>
        <v>5</v>
      </c>
      <c r="N8" s="161">
        <f t="shared" ca="1" si="8"/>
        <v>1</v>
      </c>
      <c r="O8" s="161">
        <f t="shared" ca="1" si="9"/>
        <v>0</v>
      </c>
      <c r="P8" s="161">
        <f ca="1">SUMIF(Jogos!$C$8:$C$55,L8,Jogos!$D$8:$D$55)+SUMIF(Jogos!$G$8:$G$55,L8,Jogos!$F$8:$F$55)</f>
        <v>15</v>
      </c>
      <c r="Q8" s="161">
        <f ca="1">SUMIF(Jogos!$C$8:$C$55,L8,Jogos!$F$8:$F$55)+SUMIF(Jogos!$G$8:$G$55,L8,Jogos!$D$8:$D$55)</f>
        <v>1</v>
      </c>
      <c r="R8" s="66">
        <f t="shared" ca="1" si="12"/>
        <v>16051415.023</v>
      </c>
      <c r="S8" s="66">
        <f t="shared" ca="1" si="10"/>
        <v>1</v>
      </c>
      <c r="T8" s="66">
        <v>7</v>
      </c>
      <c r="U8" s="66">
        <f t="shared" ca="1" si="11"/>
        <v>18</v>
      </c>
      <c r="W8" s="71" t="str">
        <f t="shared" ca="1" si="6"/>
        <v>'Auxiliar (3)'!L18</v>
      </c>
      <c r="X8" s="71" t="str">
        <f t="shared" ca="1" si="6"/>
        <v>'Auxiliar (3)'!M18</v>
      </c>
      <c r="Y8" s="71" t="str">
        <f t="shared" ca="1" si="6"/>
        <v>'Auxiliar (3)'!N18</v>
      </c>
      <c r="Z8" s="71" t="str">
        <f t="shared" ca="1" si="6"/>
        <v>'Auxiliar (3)'!O18</v>
      </c>
      <c r="AA8" s="71" t="str">
        <f t="shared" ca="1" si="6"/>
        <v>'Auxiliar (3)'!P18</v>
      </c>
      <c r="AB8" s="71" t="str">
        <f t="shared" ca="1" si="6"/>
        <v>'Auxiliar (3)'!Q18</v>
      </c>
      <c r="AC8" s="81"/>
      <c r="AD8" s="84"/>
      <c r="AE8" s="81"/>
    </row>
    <row r="9" spans="1:53" x14ac:dyDescent="0.2">
      <c r="A9" s="89" t="str">
        <f>Jogos!C16</f>
        <v>FLAMENGO - Vas</v>
      </c>
      <c r="B9" s="89">
        <f>IF(Jogos!D16&lt;Jogos!F16,0,IF(Jogos!D16=Jogos!F16,1,IF(Jogos!D16&gt;Jogos!F16,2)))</f>
        <v>2</v>
      </c>
      <c r="C9" s="160" t="str">
        <f>Jogos!G16</f>
        <v>COLO COLO CHI - Mal</v>
      </c>
      <c r="D9" s="66">
        <f>IF(Jogos!D16&gt;Jogos!F16,0,IF(Jogos!D16=Jogos!F16,1,IF(Jogos!D16&lt;Jogos!F16,2)))</f>
        <v>0</v>
      </c>
      <c r="E9" s="66">
        <f>IF(ISNUMBER(Jogos!D16),1,0)</f>
        <v>1</v>
      </c>
      <c r="F9" s="66">
        <f t="shared" si="0"/>
        <v>1</v>
      </c>
      <c r="G9" s="66">
        <f t="shared" si="1"/>
        <v>0</v>
      </c>
      <c r="H9" s="66">
        <f t="shared" si="2"/>
        <v>0</v>
      </c>
      <c r="I9" s="66">
        <f t="shared" si="3"/>
        <v>0</v>
      </c>
      <c r="J9" s="66">
        <f t="shared" si="4"/>
        <v>0</v>
      </c>
      <c r="K9" s="66">
        <f t="shared" si="5"/>
        <v>1</v>
      </c>
      <c r="L9" s="83" t="str">
        <f ca="1">'Classif Prim Fase'!C17</f>
        <v>BOTAFOGO - JoR</v>
      </c>
      <c r="M9" s="161">
        <f t="shared" ca="1" si="7"/>
        <v>2</v>
      </c>
      <c r="N9" s="161">
        <f t="shared" ca="1" si="8"/>
        <v>3</v>
      </c>
      <c r="O9" s="161">
        <f t="shared" ca="1" si="9"/>
        <v>0</v>
      </c>
      <c r="P9" s="161">
        <f ca="1">SUMIF(Jogos!$C$8:$C$55,L9,Jogos!$D$8:$D$55)+SUMIF(Jogos!$G$8:$G$55,L9,Jogos!$F$8:$F$55)</f>
        <v>5</v>
      </c>
      <c r="Q9" s="161">
        <f ca="1">SUMIF(Jogos!$C$8:$C$55,L9,Jogos!$F$8:$F$55)+SUMIF(Jogos!$G$8:$G$55,L9,Jogos!$D$8:$D$55)</f>
        <v>1</v>
      </c>
      <c r="R9" s="66">
        <f t="shared" ca="1" si="12"/>
        <v>9020405.0219999999</v>
      </c>
      <c r="S9" s="66">
        <f t="shared" ca="1" si="10"/>
        <v>5</v>
      </c>
      <c r="T9" s="66">
        <v>8</v>
      </c>
      <c r="U9" s="66">
        <f t="shared" ca="1" si="11"/>
        <v>14</v>
      </c>
      <c r="W9" s="71" t="str">
        <f t="shared" ca="1" si="6"/>
        <v>'Auxiliar (3)'!L14</v>
      </c>
      <c r="X9" s="71" t="str">
        <f t="shared" ca="1" si="6"/>
        <v>'Auxiliar (3)'!M14</v>
      </c>
      <c r="Y9" s="71" t="str">
        <f t="shared" ca="1" si="6"/>
        <v>'Auxiliar (3)'!N14</v>
      </c>
      <c r="Z9" s="71" t="str">
        <f t="shared" ca="1" si="6"/>
        <v>'Auxiliar (3)'!O14</v>
      </c>
      <c r="AA9" s="71" t="str">
        <f t="shared" ca="1" si="6"/>
        <v>'Auxiliar (3)'!P14</v>
      </c>
      <c r="AB9" s="71" t="str">
        <f t="shared" ca="1" si="6"/>
        <v>'Auxiliar (3)'!Q14</v>
      </c>
      <c r="AD9" s="84"/>
      <c r="AE9" s="81"/>
    </row>
    <row r="10" spans="1:53" x14ac:dyDescent="0.2">
      <c r="A10" s="89" t="str">
        <f>Jogos!C17</f>
        <v>BOTAFOGO - JoR</v>
      </c>
      <c r="B10" s="89">
        <f>IF(Jogos!D17&lt;Jogos!F17,0,IF(Jogos!D17=Jogos!F17,1,IF(Jogos!D17&gt;Jogos!F17,2)))</f>
        <v>2</v>
      </c>
      <c r="C10" s="160" t="str">
        <f>Jogos!G17</f>
        <v>NÁUTICO - Jea</v>
      </c>
      <c r="D10" s="66">
        <f>IF(Jogos!D17&gt;Jogos!F17,0,IF(Jogos!D17=Jogos!F17,1,IF(Jogos!D17&lt;Jogos!F17,2)))</f>
        <v>0</v>
      </c>
      <c r="E10" s="66">
        <f>IF(ISNUMBER(Jogos!D17),1,0)</f>
        <v>1</v>
      </c>
      <c r="F10" s="66">
        <f t="shared" si="0"/>
        <v>1</v>
      </c>
      <c r="G10" s="66">
        <f t="shared" si="1"/>
        <v>0</v>
      </c>
      <c r="H10" s="66">
        <f t="shared" si="2"/>
        <v>0</v>
      </c>
      <c r="I10" s="66">
        <f t="shared" si="3"/>
        <v>0</v>
      </c>
      <c r="J10" s="66">
        <f t="shared" si="4"/>
        <v>0</v>
      </c>
      <c r="K10" s="66">
        <f t="shared" si="5"/>
        <v>1</v>
      </c>
      <c r="L10" s="83" t="str">
        <f ca="1">'Classif Prim Fase'!C18</f>
        <v>NÁUTICO - Jea</v>
      </c>
      <c r="M10" s="161">
        <f t="shared" ca="1" si="7"/>
        <v>3</v>
      </c>
      <c r="N10" s="161">
        <f t="shared" ca="1" si="8"/>
        <v>0</v>
      </c>
      <c r="O10" s="161">
        <f t="shared" ca="1" si="9"/>
        <v>2</v>
      </c>
      <c r="P10" s="161">
        <f ca="1">SUMIF(Jogos!$C$8:$C$55,L10,Jogos!$D$8:$D$55)+SUMIF(Jogos!$G$8:$G$55,L10,Jogos!$F$8:$F$55)</f>
        <v>6</v>
      </c>
      <c r="Q10" s="161">
        <f ca="1">SUMIF(Jogos!$C$8:$C$55,L10,Jogos!$F$8:$F$55)+SUMIF(Jogos!$G$8:$G$55,L10,Jogos!$D$8:$D$55)</f>
        <v>7</v>
      </c>
      <c r="R10" s="66">
        <f t="shared" ca="1" si="12"/>
        <v>9029906.0209999997</v>
      </c>
      <c r="S10" s="66">
        <f t="shared" ca="1" si="10"/>
        <v>4</v>
      </c>
      <c r="T10" s="66">
        <v>9</v>
      </c>
      <c r="U10" s="66">
        <f t="shared" ca="1" si="11"/>
        <v>2</v>
      </c>
      <c r="W10" s="71" t="str">
        <f t="shared" ca="1" si="6"/>
        <v>'Auxiliar (3)'!L2</v>
      </c>
      <c r="X10" s="71" t="str">
        <f t="shared" ca="1" si="6"/>
        <v>'Auxiliar (3)'!M2</v>
      </c>
      <c r="Y10" s="71" t="str">
        <f t="shared" ca="1" si="6"/>
        <v>'Auxiliar (3)'!N2</v>
      </c>
      <c r="Z10" s="71" t="str">
        <f t="shared" ca="1" si="6"/>
        <v>'Auxiliar (3)'!O2</v>
      </c>
      <c r="AA10" s="71" t="str">
        <f t="shared" ca="1" si="6"/>
        <v>'Auxiliar (3)'!P2</v>
      </c>
      <c r="AB10" s="71" t="str">
        <f t="shared" ca="1" si="6"/>
        <v>'Auxiliar (3)'!Q2</v>
      </c>
      <c r="AD10" s="84"/>
      <c r="AE10" s="81"/>
    </row>
    <row r="11" spans="1:53" x14ac:dyDescent="0.2">
      <c r="A11" s="89" t="str">
        <f>Jogos!C18</f>
        <v>THE STRONGEST BOL - Jun</v>
      </c>
      <c r="B11" s="89">
        <f>IF(Jogos!D18&lt;Jogos!F18,0,IF(Jogos!D18=Jogos!F18,1,IF(Jogos!D18&gt;Jogos!F18,2)))</f>
        <v>1</v>
      </c>
      <c r="C11" s="160" t="str">
        <f>Jogos!G18</f>
        <v>BOCA JUNIORS ARG - Aéc</v>
      </c>
      <c r="D11" s="66">
        <f>IF(Jogos!D18&gt;Jogos!F18,0,IF(Jogos!D18=Jogos!F18,1,IF(Jogos!D18&lt;Jogos!F18,2)))</f>
        <v>1</v>
      </c>
      <c r="E11" s="66">
        <f>IF(ISNUMBER(Jogos!D18),1,0)</f>
        <v>1</v>
      </c>
      <c r="F11" s="66">
        <f t="shared" si="0"/>
        <v>0</v>
      </c>
      <c r="G11" s="66">
        <f t="shared" si="1"/>
        <v>1</v>
      </c>
      <c r="H11" s="66">
        <f t="shared" si="2"/>
        <v>0</v>
      </c>
      <c r="I11" s="66">
        <f t="shared" si="3"/>
        <v>0</v>
      </c>
      <c r="J11" s="66">
        <f t="shared" si="4"/>
        <v>1</v>
      </c>
      <c r="K11" s="66">
        <f t="shared" si="5"/>
        <v>0</v>
      </c>
      <c r="L11" s="83" t="str">
        <f ca="1">'Classif Prim Fase'!C21</f>
        <v>GRÊMIO - MaF</v>
      </c>
      <c r="M11" s="161">
        <f t="shared" ca="1" si="7"/>
        <v>4</v>
      </c>
      <c r="N11" s="161">
        <f t="shared" ca="1" si="8"/>
        <v>1</v>
      </c>
      <c r="O11" s="161">
        <f t="shared" ca="1" si="9"/>
        <v>1</v>
      </c>
      <c r="P11" s="161">
        <f ca="1">SUMIF(Jogos!$C$8:$C$55,L11,Jogos!$D$8:$D$55)+SUMIF(Jogos!$G$8:$G$55,L11,Jogos!$F$8:$F$55)</f>
        <v>12</v>
      </c>
      <c r="Q11" s="161">
        <f ca="1">SUMIF(Jogos!$C$8:$C$55,L11,Jogos!$F$8:$F$55)+SUMIF(Jogos!$G$8:$G$55,L11,Jogos!$D$8:$D$55)</f>
        <v>3</v>
      </c>
      <c r="R11" s="66">
        <f t="shared" ca="1" si="12"/>
        <v>13040912.02</v>
      </c>
      <c r="S11" s="66">
        <f t="shared" ca="1" si="10"/>
        <v>2</v>
      </c>
      <c r="T11" s="66">
        <v>10</v>
      </c>
      <c r="U11" s="66">
        <f t="shared" ca="1" si="11"/>
        <v>13</v>
      </c>
      <c r="W11" s="71" t="str">
        <f t="shared" ca="1" si="6"/>
        <v>'Auxiliar (3)'!L13</v>
      </c>
      <c r="X11" s="71" t="str">
        <f t="shared" ca="1" si="6"/>
        <v>'Auxiliar (3)'!M13</v>
      </c>
      <c r="Y11" s="71" t="str">
        <f t="shared" ca="1" si="6"/>
        <v>'Auxiliar (3)'!N13</v>
      </c>
      <c r="Z11" s="71" t="str">
        <f t="shared" ca="1" si="6"/>
        <v>'Auxiliar (3)'!O13</v>
      </c>
      <c r="AA11" s="71" t="str">
        <f t="shared" ca="1" si="6"/>
        <v>'Auxiliar (3)'!P13</v>
      </c>
      <c r="AB11" s="71" t="str">
        <f t="shared" ca="1" si="6"/>
        <v>'Auxiliar (3)'!Q13</v>
      </c>
      <c r="AD11" s="31"/>
    </row>
    <row r="12" spans="1:53" x14ac:dyDescent="0.2">
      <c r="A12" s="89" t="str">
        <f>Jogos!C19</f>
        <v>INTERNACIONAL - MaS</v>
      </c>
      <c r="B12" s="89">
        <f>IF(Jogos!D19&lt;Jogos!F19,0,IF(Jogos!D19=Jogos!F19,1,IF(Jogos!D19&gt;Jogos!F19,2)))</f>
        <v>2</v>
      </c>
      <c r="C12" s="160" t="str">
        <f>Jogos!G19</f>
        <v>RACING ARG - RoG</v>
      </c>
      <c r="D12" s="66">
        <f>IF(Jogos!D19&gt;Jogos!F19,0,IF(Jogos!D19=Jogos!F19,1,IF(Jogos!D19&lt;Jogos!F19,2)))</f>
        <v>0</v>
      </c>
      <c r="E12" s="66">
        <f>IF(ISNUMBER(Jogos!D19),1,0)</f>
        <v>1</v>
      </c>
      <c r="F12" s="66">
        <f t="shared" si="0"/>
        <v>1</v>
      </c>
      <c r="G12" s="66">
        <f t="shared" si="1"/>
        <v>0</v>
      </c>
      <c r="H12" s="66">
        <f t="shared" si="2"/>
        <v>0</v>
      </c>
      <c r="I12" s="66">
        <f t="shared" si="3"/>
        <v>0</v>
      </c>
      <c r="J12" s="66">
        <f t="shared" si="4"/>
        <v>0</v>
      </c>
      <c r="K12" s="66">
        <f t="shared" si="5"/>
        <v>1</v>
      </c>
      <c r="L12" s="83" t="str">
        <f ca="1">'Classif Prim Fase'!C22</f>
        <v>THE STRONGEST BOL - Jun</v>
      </c>
      <c r="M12" s="161">
        <f t="shared" ca="1" si="7"/>
        <v>1</v>
      </c>
      <c r="N12" s="161">
        <f t="shared" ca="1" si="8"/>
        <v>1</v>
      </c>
      <c r="O12" s="161">
        <f t="shared" ca="1" si="9"/>
        <v>2</v>
      </c>
      <c r="P12" s="161">
        <f ca="1">SUMIF(Jogos!$C$8:$C$55,L12,Jogos!$D$8:$D$55)+SUMIF(Jogos!$G$8:$G$55,L12,Jogos!$F$8:$F$55)</f>
        <v>2</v>
      </c>
      <c r="Q12" s="161">
        <f ca="1">SUMIF(Jogos!$C$8:$C$55,L12,Jogos!$F$8:$F$55)+SUMIF(Jogos!$G$8:$G$55,L12,Jogos!$D$8:$D$55)</f>
        <v>3</v>
      </c>
      <c r="R12" s="66">
        <f t="shared" ca="1" si="12"/>
        <v>4009902.0189999999</v>
      </c>
      <c r="S12" s="66">
        <f t="shared" ca="1" si="10"/>
        <v>11</v>
      </c>
      <c r="T12" s="66">
        <v>11</v>
      </c>
      <c r="U12" s="66">
        <f t="shared" ca="1" si="11"/>
        <v>12</v>
      </c>
      <c r="W12" s="71" t="str">
        <f t="shared" ref="W12:AB19" ca="1" si="13">CONCATENATE("'Auxiliar (3)'!",W$1,$U12)</f>
        <v>'Auxiliar (3)'!L12</v>
      </c>
      <c r="X12" s="71" t="str">
        <f t="shared" ca="1" si="13"/>
        <v>'Auxiliar (3)'!M12</v>
      </c>
      <c r="Y12" s="71" t="str">
        <f t="shared" ca="1" si="13"/>
        <v>'Auxiliar (3)'!N12</v>
      </c>
      <c r="Z12" s="71" t="str">
        <f t="shared" ca="1" si="13"/>
        <v>'Auxiliar (3)'!O12</v>
      </c>
      <c r="AA12" s="71" t="str">
        <f t="shared" ca="1" si="13"/>
        <v>'Auxiliar (3)'!P12</v>
      </c>
      <c r="AB12" s="71" t="str">
        <f t="shared" ca="1" si="13"/>
        <v>'Auxiliar (3)'!Q12</v>
      </c>
      <c r="AD12" s="31"/>
    </row>
    <row r="13" spans="1:53" x14ac:dyDescent="0.2">
      <c r="A13" s="89" t="str">
        <f>Jogos!C20</f>
        <v>INDEPENDIENTE ARG - Mar</v>
      </c>
      <c r="B13" s="89">
        <f>IF(Jogos!D20&lt;Jogos!F20,0,IF(Jogos!D20=Jogos!F20,1,IF(Jogos!D20&gt;Jogos!F20,2)))</f>
        <v>1</v>
      </c>
      <c r="C13" s="160" t="str">
        <f>Jogos!G20</f>
        <v>INTERNACIONAL - MaS</v>
      </c>
      <c r="D13" s="66">
        <f>IF(Jogos!D20&gt;Jogos!F20,0,IF(Jogos!D20=Jogos!F20,1,IF(Jogos!D20&lt;Jogos!F20,2)))</f>
        <v>1</v>
      </c>
      <c r="E13" s="66">
        <f>IF(ISNUMBER(Jogos!D20),1,0)</f>
        <v>1</v>
      </c>
      <c r="F13" s="66">
        <f t="shared" si="0"/>
        <v>0</v>
      </c>
      <c r="G13" s="66">
        <f t="shared" si="1"/>
        <v>1</v>
      </c>
      <c r="H13" s="66">
        <f t="shared" si="2"/>
        <v>0</v>
      </c>
      <c r="I13" s="66">
        <f t="shared" si="3"/>
        <v>0</v>
      </c>
      <c r="J13" s="66">
        <f t="shared" si="4"/>
        <v>1</v>
      </c>
      <c r="K13" s="66">
        <f t="shared" si="5"/>
        <v>0</v>
      </c>
      <c r="L13" s="83" t="str">
        <f ca="1">'Classif Prim Fase'!C23</f>
        <v>BOCA JUNIORS ARG - Aéc</v>
      </c>
      <c r="M13" s="161">
        <f t="shared" ca="1" si="7"/>
        <v>1</v>
      </c>
      <c r="N13" s="161">
        <f t="shared" ca="1" si="8"/>
        <v>2</v>
      </c>
      <c r="O13" s="161">
        <f t="shared" ca="1" si="9"/>
        <v>2</v>
      </c>
      <c r="P13" s="161">
        <f ca="1">SUMIF(Jogos!$C$8:$C$55,L13,Jogos!$D$8:$D$55)+SUMIF(Jogos!$G$8:$G$55,L13,Jogos!$F$8:$F$55)</f>
        <v>2</v>
      </c>
      <c r="Q13" s="161">
        <f ca="1">SUMIF(Jogos!$C$8:$C$55,L13,Jogos!$F$8:$F$55)+SUMIF(Jogos!$G$8:$G$55,L13,Jogos!$D$8:$D$55)</f>
        <v>6</v>
      </c>
      <c r="R13" s="66">
        <f t="shared" ca="1" si="12"/>
        <v>5009602.0180000002</v>
      </c>
      <c r="S13" s="66">
        <f t="shared" ca="1" si="10"/>
        <v>10</v>
      </c>
      <c r="T13" s="66">
        <v>12</v>
      </c>
      <c r="U13" s="66">
        <f t="shared" ca="1" si="11"/>
        <v>15</v>
      </c>
      <c r="W13" s="71" t="str">
        <f t="shared" ca="1" si="13"/>
        <v>'Auxiliar (3)'!L15</v>
      </c>
      <c r="X13" s="71" t="str">
        <f t="shared" ca="1" si="13"/>
        <v>'Auxiliar (3)'!M15</v>
      </c>
      <c r="Y13" s="71" t="str">
        <f t="shared" ca="1" si="13"/>
        <v>'Auxiliar (3)'!N15</v>
      </c>
      <c r="Z13" s="71" t="str">
        <f t="shared" ca="1" si="13"/>
        <v>'Auxiliar (3)'!O15</v>
      </c>
      <c r="AA13" s="71" t="str">
        <f t="shared" ca="1" si="13"/>
        <v>'Auxiliar (3)'!P15</v>
      </c>
      <c r="AB13" s="71" t="str">
        <f t="shared" ca="1" si="13"/>
        <v>'Auxiliar (3)'!Q15</v>
      </c>
      <c r="AD13" s="31"/>
    </row>
    <row r="14" spans="1:53" x14ac:dyDescent="0.2">
      <c r="A14" s="89" t="str">
        <f>Jogos!C21</f>
        <v>CRUZEIRO - PC</v>
      </c>
      <c r="B14" s="89">
        <f>IF(Jogos!D21&lt;Jogos!F21,0,IF(Jogos!D21=Jogos!F21,1,IF(Jogos!D21&gt;Jogos!F21,2)))</f>
        <v>1</v>
      </c>
      <c r="C14" s="160" t="str">
        <f>Jogos!G21</f>
        <v>PALMEIRAS - Alc</v>
      </c>
      <c r="D14" s="66">
        <f>IF(Jogos!D21&gt;Jogos!F21,0,IF(Jogos!D21=Jogos!F21,1,IF(Jogos!D21&lt;Jogos!F21,2)))</f>
        <v>1</v>
      </c>
      <c r="E14" s="66">
        <f>IF(ISNUMBER(Jogos!D21),1,0)</f>
        <v>1</v>
      </c>
      <c r="F14" s="66">
        <f t="shared" si="0"/>
        <v>0</v>
      </c>
      <c r="G14" s="66">
        <f t="shared" si="1"/>
        <v>1</v>
      </c>
      <c r="H14" s="66">
        <f t="shared" si="2"/>
        <v>0</v>
      </c>
      <c r="I14" s="66">
        <f t="shared" si="3"/>
        <v>0</v>
      </c>
      <c r="J14" s="66">
        <f t="shared" si="4"/>
        <v>1</v>
      </c>
      <c r="K14" s="66">
        <f t="shared" si="5"/>
        <v>0</v>
      </c>
      <c r="L14" s="83" t="str">
        <f ca="1">'Classif Prim Fase'!C26</f>
        <v>INTERNACIONAL - MaS</v>
      </c>
      <c r="M14" s="161">
        <f t="shared" ca="1" si="7"/>
        <v>2</v>
      </c>
      <c r="N14" s="161">
        <f t="shared" ca="1" si="8"/>
        <v>1</v>
      </c>
      <c r="O14" s="161">
        <f t="shared" ca="1" si="9"/>
        <v>1</v>
      </c>
      <c r="P14" s="161">
        <f ca="1">SUMIF(Jogos!$C$8:$C$55,L14,Jogos!$D$8:$D$55)+SUMIF(Jogos!$G$8:$G$55,L14,Jogos!$F$8:$F$55)</f>
        <v>6</v>
      </c>
      <c r="Q14" s="161">
        <f ca="1">SUMIF(Jogos!$C$8:$C$55,L14,Jogos!$F$8:$F$55)+SUMIF(Jogos!$G$8:$G$55,L14,Jogos!$D$8:$D$55)</f>
        <v>5</v>
      </c>
      <c r="R14" s="66">
        <f t="shared" ca="1" si="12"/>
        <v>7020106.017</v>
      </c>
      <c r="S14" s="66">
        <f t="shared" ca="1" si="10"/>
        <v>8</v>
      </c>
      <c r="T14" s="66">
        <v>13</v>
      </c>
      <c r="U14" s="66">
        <f t="shared" ca="1" si="11"/>
        <v>6</v>
      </c>
      <c r="W14" s="71" t="str">
        <f t="shared" ca="1" si="13"/>
        <v>'Auxiliar (3)'!L6</v>
      </c>
      <c r="X14" s="71" t="str">
        <f t="shared" ca="1" si="13"/>
        <v>'Auxiliar (3)'!M6</v>
      </c>
      <c r="Y14" s="71" t="str">
        <f t="shared" ca="1" si="13"/>
        <v>'Auxiliar (3)'!N6</v>
      </c>
      <c r="Z14" s="71" t="str">
        <f t="shared" ca="1" si="13"/>
        <v>'Auxiliar (3)'!O6</v>
      </c>
      <c r="AA14" s="71" t="str">
        <f t="shared" ca="1" si="13"/>
        <v>'Auxiliar (3)'!P6</v>
      </c>
      <c r="AB14" s="71" t="str">
        <f t="shared" ca="1" si="13"/>
        <v>'Auxiliar (3)'!Q6</v>
      </c>
      <c r="AC14" s="81" t="s">
        <v>111</v>
      </c>
      <c r="AD14" s="31"/>
    </row>
    <row r="15" spans="1:53" x14ac:dyDescent="0.2">
      <c r="A15" s="89" t="str">
        <f>Jogos!C22</f>
        <v>ATLÉTICO MG - RoB</v>
      </c>
      <c r="B15" s="89">
        <f>IF(Jogos!D22&lt;Jogos!F22,0,IF(Jogos!D22=Jogos!F22,1,IF(Jogos!D22&gt;Jogos!F22,2)))</f>
        <v>0</v>
      </c>
      <c r="C15" s="160" t="str">
        <f>Jogos!G22</f>
        <v>BOLIVAR BOL - AnB</v>
      </c>
      <c r="D15" s="66">
        <f>IF(Jogos!D22&gt;Jogos!F22,0,IF(Jogos!D22=Jogos!F22,1,IF(Jogos!D22&lt;Jogos!F22,2)))</f>
        <v>2</v>
      </c>
      <c r="E15" s="66">
        <f>IF(ISNUMBER(Jogos!D22),1,0)</f>
        <v>1</v>
      </c>
      <c r="F15" s="66">
        <f t="shared" si="0"/>
        <v>0</v>
      </c>
      <c r="G15" s="66">
        <f t="shared" si="1"/>
        <v>0</v>
      </c>
      <c r="H15" s="66">
        <f t="shared" si="2"/>
        <v>1</v>
      </c>
      <c r="I15" s="66">
        <f t="shared" si="3"/>
        <v>1</v>
      </c>
      <c r="J15" s="66">
        <f t="shared" si="4"/>
        <v>0</v>
      </c>
      <c r="K15" s="66">
        <f t="shared" si="5"/>
        <v>0</v>
      </c>
      <c r="L15" s="83" t="str">
        <f ca="1">'Classif Prim Fase'!C27</f>
        <v>INDEPENDIENTE ARG - Mar</v>
      </c>
      <c r="M15" s="161">
        <f t="shared" ca="1" si="7"/>
        <v>1</v>
      </c>
      <c r="N15" s="161">
        <f t="shared" ca="1" si="8"/>
        <v>1</v>
      </c>
      <c r="O15" s="161">
        <f t="shared" ca="1" si="9"/>
        <v>2</v>
      </c>
      <c r="P15" s="161">
        <f ca="1">SUMIF(Jogos!$C$8:$C$55,L15,Jogos!$D$8:$D$55)+SUMIF(Jogos!$G$8:$G$55,L15,Jogos!$F$8:$F$55)</f>
        <v>2</v>
      </c>
      <c r="Q15" s="161">
        <f ca="1">SUMIF(Jogos!$C$8:$C$55,L15,Jogos!$F$8:$F$55)+SUMIF(Jogos!$G$8:$G$55,L15,Jogos!$D$8:$D$55)</f>
        <v>6</v>
      </c>
      <c r="R15" s="66">
        <f t="shared" ca="1" si="12"/>
        <v>4009602.0159999998</v>
      </c>
      <c r="S15" s="66">
        <f t="shared" ca="1" si="10"/>
        <v>12</v>
      </c>
      <c r="T15" s="66">
        <v>14</v>
      </c>
      <c r="U15" s="66">
        <f t="shared" ca="1" si="11"/>
        <v>19</v>
      </c>
      <c r="W15" s="71" t="str">
        <f t="shared" ca="1" si="13"/>
        <v>'Auxiliar (3)'!L19</v>
      </c>
      <c r="X15" s="71" t="str">
        <f t="shared" ca="1" si="13"/>
        <v>'Auxiliar (3)'!M19</v>
      </c>
      <c r="Y15" s="71" t="str">
        <f t="shared" ca="1" si="13"/>
        <v>'Auxiliar (3)'!N19</v>
      </c>
      <c r="Z15" s="71" t="str">
        <f t="shared" ca="1" si="13"/>
        <v>'Auxiliar (3)'!O19</v>
      </c>
      <c r="AA15" s="71" t="str">
        <f t="shared" ca="1" si="13"/>
        <v>'Auxiliar (3)'!P19</v>
      </c>
      <c r="AB15" s="71" t="str">
        <f t="shared" ca="1" si="13"/>
        <v>'Auxiliar (3)'!Q19</v>
      </c>
      <c r="AD15" s="31"/>
    </row>
    <row r="16" spans="1:53" x14ac:dyDescent="0.2">
      <c r="A16" s="89" t="str">
        <f>Jogos!C23</f>
        <v>FLUMINENSE - Sim</v>
      </c>
      <c r="B16" s="89">
        <f>IF(Jogos!D23&lt;Jogos!F23,0,IF(Jogos!D23=Jogos!F23,1,IF(Jogos!D23&gt;Jogos!F23,2)))</f>
        <v>0</v>
      </c>
      <c r="C16" s="160" t="str">
        <f>Jogos!G23</f>
        <v>FLAMENGO - Vas</v>
      </c>
      <c r="D16" s="66">
        <f>IF(Jogos!D23&gt;Jogos!F23,0,IF(Jogos!D23=Jogos!F23,1,IF(Jogos!D23&lt;Jogos!F23,2)))</f>
        <v>2</v>
      </c>
      <c r="E16" s="66">
        <f>IF(ISNUMBER(Jogos!D23),1,0)</f>
        <v>1</v>
      </c>
      <c r="F16" s="66">
        <f t="shared" si="0"/>
        <v>0</v>
      </c>
      <c r="G16" s="66">
        <f t="shared" si="1"/>
        <v>0</v>
      </c>
      <c r="H16" s="66">
        <f t="shared" si="2"/>
        <v>1</v>
      </c>
      <c r="I16" s="66">
        <f t="shared" si="3"/>
        <v>1</v>
      </c>
      <c r="J16" s="66">
        <f t="shared" si="4"/>
        <v>0</v>
      </c>
      <c r="K16" s="66">
        <f t="shared" si="5"/>
        <v>0</v>
      </c>
      <c r="L16" s="83" t="str">
        <f ca="1">'Classif Prim Fase'!C28</f>
        <v>RACING ARG - RoG</v>
      </c>
      <c r="M16" s="161">
        <f t="shared" ca="1" si="7"/>
        <v>0</v>
      </c>
      <c r="N16" s="161">
        <f t="shared" ca="1" si="8"/>
        <v>2</v>
      </c>
      <c r="O16" s="161">
        <f t="shared" ca="1" si="9"/>
        <v>2</v>
      </c>
      <c r="P16" s="161">
        <f ca="1">SUMIF(Jogos!$C$8:$C$55,L16,Jogos!$D$8:$D$55)+SUMIF(Jogos!$G$8:$G$55,L16,Jogos!$F$8:$F$55)</f>
        <v>2</v>
      </c>
      <c r="Q16" s="161">
        <f ca="1">SUMIF(Jogos!$C$8:$C$55,L16,Jogos!$F$8:$F$55)+SUMIF(Jogos!$G$8:$G$55,L16,Jogos!$D$8:$D$55)</f>
        <v>5</v>
      </c>
      <c r="R16" s="66">
        <f t="shared" ca="1" si="12"/>
        <v>1999702.0149999999</v>
      </c>
      <c r="S16" s="66">
        <f t="shared" ca="1" si="10"/>
        <v>16</v>
      </c>
      <c r="T16" s="66">
        <v>15</v>
      </c>
      <c r="U16" s="66">
        <f t="shared" ca="1" si="11"/>
        <v>3</v>
      </c>
      <c r="W16" s="71" t="str">
        <f t="shared" ca="1" si="13"/>
        <v>'Auxiliar (3)'!L3</v>
      </c>
      <c r="X16" s="71" t="str">
        <f t="shared" ca="1" si="13"/>
        <v>'Auxiliar (3)'!M3</v>
      </c>
      <c r="Y16" s="71" t="str">
        <f t="shared" ca="1" si="13"/>
        <v>'Auxiliar (3)'!N3</v>
      </c>
      <c r="Z16" s="71" t="str">
        <f t="shared" ca="1" si="13"/>
        <v>'Auxiliar (3)'!O3</v>
      </c>
      <c r="AA16" s="71" t="str">
        <f t="shared" ca="1" si="13"/>
        <v>'Auxiliar (3)'!P3</v>
      </c>
      <c r="AB16" s="71" t="str">
        <f t="shared" ca="1" si="13"/>
        <v>'Auxiliar (3)'!Q3</v>
      </c>
      <c r="AD16" s="31"/>
    </row>
    <row r="17" spans="1:31" x14ac:dyDescent="0.2">
      <c r="A17" s="89" t="str">
        <f>Jogos!C24</f>
        <v>NACIONAL URU - Ton</v>
      </c>
      <c r="B17" s="89">
        <f>IF(Jogos!D24&lt;Jogos!F24,0,IF(Jogos!D24=Jogos!F24,1,IF(Jogos!D24&gt;Jogos!F24,2)))</f>
        <v>1</v>
      </c>
      <c r="C17" s="160" t="str">
        <f>Jogos!G24</f>
        <v>BOTAFOGO - JoR</v>
      </c>
      <c r="D17" s="66">
        <f>IF(Jogos!D24&gt;Jogos!F24,0,IF(Jogos!D24=Jogos!F24,1,IF(Jogos!D24&lt;Jogos!F24,2)))</f>
        <v>1</v>
      </c>
      <c r="E17" s="66">
        <f>IF(ISNUMBER(Jogos!D24),1,0)</f>
        <v>1</v>
      </c>
      <c r="F17" s="66">
        <f t="shared" si="0"/>
        <v>0</v>
      </c>
      <c r="G17" s="66">
        <f t="shared" si="1"/>
        <v>1</v>
      </c>
      <c r="H17" s="66">
        <f t="shared" si="2"/>
        <v>0</v>
      </c>
      <c r="I17" s="66">
        <f t="shared" si="3"/>
        <v>0</v>
      </c>
      <c r="J17" s="66">
        <f t="shared" si="4"/>
        <v>1</v>
      </c>
      <c r="K17" s="66">
        <f t="shared" si="5"/>
        <v>0</v>
      </c>
      <c r="L17" s="83" t="str">
        <f ca="1">'Classif Prim Fase'!C31</f>
        <v>CRUZEIRO - PC</v>
      </c>
      <c r="M17" s="161">
        <f t="shared" ca="1" si="7"/>
        <v>2</v>
      </c>
      <c r="N17" s="161">
        <f t="shared" ca="1" si="8"/>
        <v>1</v>
      </c>
      <c r="O17" s="161">
        <f t="shared" ca="1" si="9"/>
        <v>1</v>
      </c>
      <c r="P17" s="161">
        <f ca="1">SUMIF(Jogos!$C$8:$C$55,L17,Jogos!$D$8:$D$55)+SUMIF(Jogos!$G$8:$G$55,L17,Jogos!$F$8:$F$55)</f>
        <v>6</v>
      </c>
      <c r="Q17" s="161">
        <f ca="1">SUMIF(Jogos!$C$8:$C$55,L17,Jogos!$F$8:$F$55)+SUMIF(Jogos!$G$8:$G$55,L17,Jogos!$D$8:$D$55)</f>
        <v>3</v>
      </c>
      <c r="R17" s="66">
        <f t="shared" ca="1" si="12"/>
        <v>7020306.0140000004</v>
      </c>
      <c r="S17" s="66">
        <f t="shared" ca="1" si="10"/>
        <v>6</v>
      </c>
      <c r="T17" s="66">
        <v>16</v>
      </c>
      <c r="U17" s="66">
        <f t="shared" ca="1" si="11"/>
        <v>16</v>
      </c>
      <c r="W17" s="71" t="str">
        <f t="shared" ca="1" si="13"/>
        <v>'Auxiliar (3)'!L16</v>
      </c>
      <c r="X17" s="71" t="str">
        <f t="shared" ca="1" si="13"/>
        <v>'Auxiliar (3)'!M16</v>
      </c>
      <c r="Y17" s="71" t="str">
        <f t="shared" ca="1" si="13"/>
        <v>'Auxiliar (3)'!N16</v>
      </c>
      <c r="Z17" s="71" t="str">
        <f t="shared" ca="1" si="13"/>
        <v>'Auxiliar (3)'!O16</v>
      </c>
      <c r="AA17" s="71" t="str">
        <f t="shared" ca="1" si="13"/>
        <v>'Auxiliar (3)'!P16</v>
      </c>
      <c r="AB17" s="71" t="str">
        <f t="shared" ca="1" si="13"/>
        <v>'Auxiliar (3)'!Q16</v>
      </c>
      <c r="AD17" s="31"/>
    </row>
    <row r="18" spans="1:31" x14ac:dyDescent="0.2">
      <c r="A18" s="89" t="str">
        <f>Jogos!C25</f>
        <v>GRÊMIO - MaF</v>
      </c>
      <c r="B18" s="89">
        <f>IF(Jogos!D25&lt;Jogos!F25,0,IF(Jogos!D25=Jogos!F25,1,IF(Jogos!D25&gt;Jogos!F25,2)))</f>
        <v>2</v>
      </c>
      <c r="C18" s="160" t="str">
        <f>Jogos!G25</f>
        <v>THE STRONGEST BOL - Jun</v>
      </c>
      <c r="D18" s="66">
        <f>IF(Jogos!D25&gt;Jogos!F25,0,IF(Jogos!D25=Jogos!F25,1,IF(Jogos!D25&lt;Jogos!F25,2)))</f>
        <v>0</v>
      </c>
      <c r="E18" s="66">
        <f>IF(ISNUMBER(Jogos!D25),1,0)</f>
        <v>1</v>
      </c>
      <c r="F18" s="66">
        <f t="shared" si="0"/>
        <v>1</v>
      </c>
      <c r="G18" s="66">
        <f t="shared" si="1"/>
        <v>0</v>
      </c>
      <c r="H18" s="66">
        <f t="shared" si="2"/>
        <v>0</v>
      </c>
      <c r="I18" s="66">
        <f t="shared" si="3"/>
        <v>0</v>
      </c>
      <c r="J18" s="66">
        <f t="shared" si="4"/>
        <v>0</v>
      </c>
      <c r="K18" s="66">
        <f t="shared" si="5"/>
        <v>1</v>
      </c>
      <c r="L18" s="83" t="str">
        <f ca="1">'Classif Prim Fase'!C32</f>
        <v>PALMEIRAS - Alc</v>
      </c>
      <c r="M18" s="161">
        <f t="shared" ca="1" si="7"/>
        <v>2</v>
      </c>
      <c r="N18" s="161">
        <f t="shared" ca="1" si="8"/>
        <v>1</v>
      </c>
      <c r="O18" s="161">
        <f t="shared" ref="O18" ca="1" si="14">SUMIF($A$1:$A$48,L18,$H$1:$H$48)+SUMIF($C$1:$C$48,L18,$K$1:$K$48)</f>
        <v>1</v>
      </c>
      <c r="P18" s="161">
        <f ca="1">SUMIF(Jogos!$C$8:$C$55,L18,Jogos!$D$8:$D$55)+SUMIF(Jogos!$G$8:$G$55,L18,Jogos!$F$8:$F$55)</f>
        <v>6</v>
      </c>
      <c r="Q18" s="161">
        <f ca="1">SUMIF(Jogos!$C$8:$C$55,L18,Jogos!$F$8:$F$55)+SUMIF(Jogos!$G$8:$G$55,L18,Jogos!$D$8:$D$55)</f>
        <v>3</v>
      </c>
      <c r="R18" s="66">
        <f t="shared" ca="1" si="12"/>
        <v>7020306.0130000003</v>
      </c>
      <c r="S18" s="66">
        <f t="shared" ca="1" si="10"/>
        <v>7</v>
      </c>
      <c r="T18" s="66">
        <v>17</v>
      </c>
      <c r="U18" s="66">
        <f t="shared" ca="1" si="11"/>
        <v>4</v>
      </c>
      <c r="W18" s="71" t="str">
        <f t="shared" ca="1" si="13"/>
        <v>'Auxiliar (3)'!L4</v>
      </c>
      <c r="X18" s="71" t="str">
        <f t="shared" ca="1" si="13"/>
        <v>'Auxiliar (3)'!M4</v>
      </c>
      <c r="Y18" s="71" t="str">
        <f t="shared" ca="1" si="13"/>
        <v>'Auxiliar (3)'!N4</v>
      </c>
      <c r="Z18" s="71" t="str">
        <f t="shared" ca="1" si="13"/>
        <v>'Auxiliar (3)'!O4</v>
      </c>
      <c r="AA18" s="71" t="str">
        <f t="shared" ca="1" si="13"/>
        <v>'Auxiliar (3)'!P4</v>
      </c>
      <c r="AB18" s="71" t="str">
        <f t="shared" ca="1" si="13"/>
        <v>'Auxiliar (3)'!Q4</v>
      </c>
      <c r="AD18" s="31"/>
    </row>
    <row r="19" spans="1:31" x14ac:dyDescent="0.2">
      <c r="A19" s="89"/>
      <c r="B19" s="89"/>
      <c r="C19" s="160"/>
      <c r="L19" s="83" t="str">
        <f ca="1">'Classif Prim Fase'!C33</f>
        <v>OLIMPIA PAR - Ama</v>
      </c>
      <c r="M19" s="161">
        <f t="shared" ca="1" si="7"/>
        <v>1</v>
      </c>
      <c r="N19" s="161">
        <f t="shared" ca="1" si="8"/>
        <v>0</v>
      </c>
      <c r="O19" s="161">
        <f ca="1">SUMIF($A$1:$A$48,L19,$H$1:$H$48)+SUMIF($C$1:$C$48,L19,$K$1:$K$48)</f>
        <v>3</v>
      </c>
      <c r="P19" s="161">
        <f ca="1">SUMIF(Jogos!$C$8:$C$55,L19,Jogos!$D$8:$D$55)+SUMIF(Jogos!$G$8:$G$55,L19,Jogos!$F$8:$F$55)</f>
        <v>4</v>
      </c>
      <c r="Q19" s="161">
        <f ca="1">SUMIF(Jogos!$C$8:$C$55,L19,Jogos!$F$8:$F$55)+SUMIF(Jogos!$G$8:$G$55,L19,Jogos!$D$8:$D$55)</f>
        <v>9</v>
      </c>
      <c r="R19" s="66">
        <f t="shared" ca="1" si="12"/>
        <v>3009504.0120000001</v>
      </c>
      <c r="S19" s="66">
        <f t="shared" ca="1" si="10"/>
        <v>14</v>
      </c>
      <c r="T19" s="66">
        <v>18</v>
      </c>
      <c r="U19" s="66">
        <f t="shared" ca="1" si="11"/>
        <v>7</v>
      </c>
      <c r="W19" s="71" t="str">
        <f t="shared" ca="1" si="13"/>
        <v>'Auxiliar (3)'!L7</v>
      </c>
      <c r="X19" s="71" t="str">
        <f t="shared" ca="1" si="13"/>
        <v>'Auxiliar (3)'!M7</v>
      </c>
      <c r="Y19" s="71" t="str">
        <f t="shared" ca="1" si="13"/>
        <v>'Auxiliar (3)'!N7</v>
      </c>
      <c r="Z19" s="71" t="str">
        <f t="shared" ca="1" si="13"/>
        <v>'Auxiliar (3)'!O7</v>
      </c>
      <c r="AA19" s="71" t="str">
        <f t="shared" ca="1" si="13"/>
        <v>'Auxiliar (3)'!P7</v>
      </c>
      <c r="AB19" s="71" t="str">
        <f t="shared" ca="1" si="13"/>
        <v>'Auxiliar (3)'!Q7</v>
      </c>
      <c r="AD19" s="31"/>
    </row>
    <row r="20" spans="1:31" x14ac:dyDescent="0.2">
      <c r="A20" s="89"/>
      <c r="B20" s="89"/>
      <c r="C20" s="160"/>
      <c r="L20" s="70"/>
      <c r="P20" s="161">
        <f ca="1">SUM(P2:P19)</f>
        <v>98</v>
      </c>
      <c r="Q20" s="66">
        <f ca="1">SUM(Q2:Q19)</f>
        <v>98</v>
      </c>
      <c r="W20" s="71"/>
      <c r="X20" s="71"/>
      <c r="Y20" s="71"/>
      <c r="Z20" s="71"/>
      <c r="AA20" s="71"/>
      <c r="AB20" s="71"/>
      <c r="AD20" s="31"/>
    </row>
    <row r="21" spans="1:31" x14ac:dyDescent="0.2">
      <c r="A21" s="89" t="str">
        <f ca="1">Jogos!C28</f>
        <v>BOTAFOGO - JoR</v>
      </c>
      <c r="B21" s="89">
        <f>IF(Jogos!D28&lt;Jogos!F28,0,IF(Jogos!D28=Jogos!F28,1,IF(Jogos!D28&gt;Jogos!F28,2)))</f>
        <v>1</v>
      </c>
      <c r="C21" s="160" t="str">
        <f ca="1">Jogos!G28</f>
        <v>BOLIVAR BOL - AnB</v>
      </c>
      <c r="D21" s="66">
        <f>IF(Jogos!D28&gt;Jogos!F28,0,IF(Jogos!D28=Jogos!F28,1,IF(Jogos!D28&lt;Jogos!F28,2)))</f>
        <v>1</v>
      </c>
      <c r="E21" s="66">
        <f>IF(ISNUMBER(Jogos!D28),1,0)</f>
        <v>1</v>
      </c>
      <c r="F21" s="66">
        <f t="shared" si="0"/>
        <v>0</v>
      </c>
      <c r="G21" s="66">
        <f t="shared" si="1"/>
        <v>1</v>
      </c>
      <c r="H21" s="66">
        <f t="shared" si="2"/>
        <v>0</v>
      </c>
      <c r="I21" s="66">
        <f t="shared" si="3"/>
        <v>0</v>
      </c>
      <c r="J21" s="66">
        <f t="shared" si="4"/>
        <v>1</v>
      </c>
      <c r="K21" s="66">
        <f t="shared" si="5"/>
        <v>0</v>
      </c>
      <c r="L21" s="72"/>
      <c r="M21" s="72"/>
      <c r="N21" s="72"/>
      <c r="W21" s="81"/>
      <c r="X21" s="81"/>
      <c r="Y21" s="81"/>
      <c r="Z21" s="81"/>
      <c r="AA21" s="71"/>
      <c r="AB21" s="71"/>
      <c r="AD21" s="31"/>
    </row>
    <row r="22" spans="1:31" x14ac:dyDescent="0.2">
      <c r="A22" s="89" t="str">
        <f ca="1">Jogos!C29</f>
        <v>THE STRONGEST BOL - Jun</v>
      </c>
      <c r="B22" s="89">
        <f>IF(Jogos!D29&lt;Jogos!F29,0,IF(Jogos!D29=Jogos!F29,1,IF(Jogos!D29&gt;Jogos!F29,2)))</f>
        <v>0</v>
      </c>
      <c r="C22" s="160" t="str">
        <f ca="1">Jogos!G29</f>
        <v>FLAMENGO - Vas</v>
      </c>
      <c r="D22" s="66">
        <f>IF(Jogos!D29&gt;Jogos!F29,0,IF(Jogos!D29=Jogos!F29,1,IF(Jogos!D29&lt;Jogos!F29,2)))</f>
        <v>2</v>
      </c>
      <c r="E22" s="66">
        <f>IF(ISNUMBER(Jogos!D29),1,0)</f>
        <v>1</v>
      </c>
      <c r="F22" s="66">
        <f t="shared" si="0"/>
        <v>0</v>
      </c>
      <c r="G22" s="66">
        <f t="shared" si="1"/>
        <v>0</v>
      </c>
      <c r="H22" s="66">
        <f t="shared" si="2"/>
        <v>1</v>
      </c>
      <c r="I22" s="66">
        <f t="shared" si="3"/>
        <v>1</v>
      </c>
      <c r="J22" s="66">
        <f t="shared" si="4"/>
        <v>0</v>
      </c>
      <c r="K22" s="66">
        <f t="shared" si="5"/>
        <v>0</v>
      </c>
      <c r="L22" s="72"/>
      <c r="M22" s="85"/>
      <c r="R22" s="85"/>
      <c r="W22" s="81"/>
      <c r="X22" s="81"/>
      <c r="Y22" s="81"/>
      <c r="Z22" s="81"/>
      <c r="AA22" s="71"/>
      <c r="AB22" s="71"/>
      <c r="AD22" s="23"/>
      <c r="AE22" s="23"/>
    </row>
    <row r="23" spans="1:31" x14ac:dyDescent="0.2">
      <c r="A23" s="89" t="str">
        <f ca="1">Jogos!C30</f>
        <v>ATLÉTICO MG - RoB</v>
      </c>
      <c r="B23" s="89">
        <f>IF(Jogos!D30&lt;Jogos!F30,0,IF(Jogos!D30=Jogos!F30,1,IF(Jogos!D30&gt;Jogos!F30,2)))</f>
        <v>0</v>
      </c>
      <c r="C23" s="160" t="str">
        <f ca="1">Jogos!G30</f>
        <v>NACIONAL URU - Ton</v>
      </c>
      <c r="D23" s="66">
        <f>IF(Jogos!D30&gt;Jogos!F30,0,IF(Jogos!D30=Jogos!F30,1,IF(Jogos!D30&lt;Jogos!F30,2)))</f>
        <v>2</v>
      </c>
      <c r="E23" s="66">
        <f>IF(ISNUMBER(Jogos!D30),1,0)</f>
        <v>1</v>
      </c>
      <c r="F23" s="66">
        <f t="shared" si="0"/>
        <v>0</v>
      </c>
      <c r="G23" s="66">
        <f t="shared" si="1"/>
        <v>0</v>
      </c>
      <c r="H23" s="66">
        <f t="shared" si="2"/>
        <v>1</v>
      </c>
      <c r="I23" s="66">
        <f t="shared" si="3"/>
        <v>1</v>
      </c>
      <c r="J23" s="66">
        <f t="shared" si="4"/>
        <v>0</v>
      </c>
      <c r="K23" s="66">
        <f t="shared" si="5"/>
        <v>0</v>
      </c>
      <c r="L23" s="72"/>
      <c r="M23" s="85"/>
      <c r="R23" s="85"/>
      <c r="W23" s="81"/>
      <c r="X23" s="81"/>
      <c r="Y23" s="81"/>
      <c r="Z23" s="81"/>
      <c r="AA23" s="71"/>
      <c r="AB23" s="71"/>
      <c r="AD23" s="23"/>
      <c r="AE23" s="23"/>
    </row>
    <row r="24" spans="1:31" x14ac:dyDescent="0.2">
      <c r="A24" s="89" t="str">
        <f ca="1">Jogos!C31</f>
        <v>FLUMINENSE - Sim</v>
      </c>
      <c r="B24" s="89">
        <f>IF(Jogos!D31&lt;Jogos!F31,0,IF(Jogos!D31=Jogos!F31,1,IF(Jogos!D31&gt;Jogos!F31,2)))</f>
        <v>0</v>
      </c>
      <c r="C24" s="160" t="str">
        <f ca="1">Jogos!G31</f>
        <v>GRÊMIO - MaF</v>
      </c>
      <c r="D24" s="66">
        <f>IF(Jogos!D31&gt;Jogos!F31,0,IF(Jogos!D31=Jogos!F31,1,IF(Jogos!D31&lt;Jogos!F31,2)))</f>
        <v>2</v>
      </c>
      <c r="E24" s="66">
        <f>IF(ISNUMBER(Jogos!D31),1,0)</f>
        <v>1</v>
      </c>
      <c r="F24" s="66">
        <f t="shared" si="0"/>
        <v>0</v>
      </c>
      <c r="G24" s="66">
        <f t="shared" si="1"/>
        <v>0</v>
      </c>
      <c r="H24" s="66">
        <f t="shared" si="2"/>
        <v>1</v>
      </c>
      <c r="I24" s="66">
        <f t="shared" si="3"/>
        <v>1</v>
      </c>
      <c r="J24" s="66">
        <f t="shared" si="4"/>
        <v>0</v>
      </c>
      <c r="K24" s="66">
        <f t="shared" si="5"/>
        <v>0</v>
      </c>
      <c r="L24" s="72"/>
      <c r="M24" s="86"/>
      <c r="R24" s="86"/>
      <c r="W24" s="75"/>
      <c r="X24" s="75"/>
      <c r="Y24" s="75"/>
      <c r="Z24" s="71"/>
      <c r="AA24" s="71"/>
      <c r="AB24" s="71"/>
      <c r="AD24" s="23"/>
      <c r="AE24" s="23"/>
    </row>
    <row r="25" spans="1:31" x14ac:dyDescent="0.2">
      <c r="A25" s="89" t="str">
        <f ca="1">Jogos!C32</f>
        <v>RACING ARG - RoG</v>
      </c>
      <c r="B25" s="89">
        <f>IF(Jogos!D32&lt;Jogos!F32,0,IF(Jogos!D32=Jogos!F32,1,IF(Jogos!D32&gt;Jogos!F32,2)))</f>
        <v>1</v>
      </c>
      <c r="C25" s="160" t="str">
        <f ca="1">Jogos!G32</f>
        <v>VASCO DA GAMA - Pim</v>
      </c>
      <c r="D25" s="66">
        <f>IF(Jogos!D32&gt;Jogos!F32,0,IF(Jogos!D32=Jogos!F32,1,IF(Jogos!D32&lt;Jogos!F32,2)))</f>
        <v>1</v>
      </c>
      <c r="E25" s="66">
        <f>IF(ISNUMBER(Jogos!D32),1,0)</f>
        <v>1</v>
      </c>
      <c r="F25" s="66">
        <f t="shared" si="0"/>
        <v>0</v>
      </c>
      <c r="G25" s="66">
        <f t="shared" si="1"/>
        <v>1</v>
      </c>
      <c r="H25" s="66">
        <f t="shared" si="2"/>
        <v>0</v>
      </c>
      <c r="I25" s="66">
        <f t="shared" si="3"/>
        <v>0</v>
      </c>
      <c r="J25" s="66">
        <f t="shared" si="4"/>
        <v>1</v>
      </c>
      <c r="K25" s="66">
        <f t="shared" si="5"/>
        <v>0</v>
      </c>
      <c r="L25" s="72"/>
      <c r="M25" s="85"/>
      <c r="R25" s="85"/>
      <c r="W25" s="66"/>
      <c r="X25" s="71"/>
      <c r="Y25" s="71"/>
      <c r="Z25" s="71"/>
      <c r="AA25" s="71"/>
      <c r="AB25" s="71"/>
    </row>
    <row r="26" spans="1:31" x14ac:dyDescent="0.2">
      <c r="A26" s="89" t="str">
        <f ca="1">Jogos!C33</f>
        <v>OLIMPIA PAR - Ama</v>
      </c>
      <c r="B26" s="89">
        <f>IF(Jogos!D33&lt;Jogos!F33,0,IF(Jogos!D33=Jogos!F33,1,IF(Jogos!D33&gt;Jogos!F33,2)))</f>
        <v>2</v>
      </c>
      <c r="C26" s="160" t="str">
        <f ca="1">Jogos!G33</f>
        <v>COLO COLO CHI - Mal</v>
      </c>
      <c r="D26" s="66">
        <f>IF(Jogos!D33&gt;Jogos!F33,0,IF(Jogos!D33=Jogos!F33,1,IF(Jogos!D33&lt;Jogos!F33,2)))</f>
        <v>0</v>
      </c>
      <c r="E26" s="66">
        <f>IF(ISNUMBER(Jogos!D33),1,0)</f>
        <v>1</v>
      </c>
      <c r="F26" s="66">
        <f t="shared" si="0"/>
        <v>1</v>
      </c>
      <c r="G26" s="66">
        <f t="shared" si="1"/>
        <v>0</v>
      </c>
      <c r="H26" s="66">
        <f t="shared" si="2"/>
        <v>0</v>
      </c>
      <c r="I26" s="66">
        <f t="shared" si="3"/>
        <v>0</v>
      </c>
      <c r="J26" s="66">
        <f t="shared" si="4"/>
        <v>0</v>
      </c>
      <c r="K26" s="66">
        <f t="shared" si="5"/>
        <v>1</v>
      </c>
      <c r="L26" s="72"/>
      <c r="M26" s="85"/>
      <c r="R26" s="85"/>
      <c r="W26" s="70"/>
    </row>
    <row r="27" spans="1:31" x14ac:dyDescent="0.2">
      <c r="A27" s="89" t="str">
        <f ca="1">Jogos!C34</f>
        <v>PALMEIRAS - Alc</v>
      </c>
      <c r="B27" s="89">
        <f>IF(Jogos!D34&lt;Jogos!F34,0,IF(Jogos!D34=Jogos!F34,1,IF(Jogos!D34&gt;Jogos!F34,2)))</f>
        <v>0</v>
      </c>
      <c r="C27" s="160" t="str">
        <f ca="1">Jogos!G34</f>
        <v>BOTAFOGO - JoR</v>
      </c>
      <c r="D27" s="66">
        <f>IF(Jogos!D34&gt;Jogos!F34,0,IF(Jogos!D34=Jogos!F34,1,IF(Jogos!D34&lt;Jogos!F34,2)))</f>
        <v>2</v>
      </c>
      <c r="E27" s="66">
        <f>IF(ISNUMBER(Jogos!D34),1,0)</f>
        <v>1</v>
      </c>
      <c r="F27" s="66">
        <f t="shared" si="0"/>
        <v>0</v>
      </c>
      <c r="G27" s="66">
        <f t="shared" si="1"/>
        <v>0</v>
      </c>
      <c r="H27" s="66">
        <f t="shared" si="2"/>
        <v>1</v>
      </c>
      <c r="I27" s="66">
        <f t="shared" si="3"/>
        <v>1</v>
      </c>
      <c r="J27" s="66">
        <f t="shared" si="4"/>
        <v>0</v>
      </c>
      <c r="K27" s="66">
        <f t="shared" si="5"/>
        <v>0</v>
      </c>
      <c r="L27" s="72"/>
      <c r="M27" s="87"/>
      <c r="R27" s="87"/>
      <c r="W27" s="70"/>
      <c r="X27" s="71"/>
      <c r="Y27" s="71"/>
      <c r="Z27" s="71"/>
      <c r="AA27" s="71"/>
      <c r="AB27" s="71"/>
    </row>
    <row r="28" spans="1:31" x14ac:dyDescent="0.2">
      <c r="A28" s="89" t="str">
        <f ca="1">Jogos!C35</f>
        <v>INDEPENDIENTE ARG - Mar</v>
      </c>
      <c r="B28" s="89">
        <f>IF(Jogos!D35&lt;Jogos!F35,0,IF(Jogos!D35=Jogos!F35,1,IF(Jogos!D35&gt;Jogos!F35,2)))</f>
        <v>0</v>
      </c>
      <c r="C28" s="160" t="str">
        <f ca="1">Jogos!G35</f>
        <v>THE STRONGEST BOL - Jun</v>
      </c>
      <c r="D28" s="66">
        <f>IF(Jogos!D35&gt;Jogos!F35,0,IF(Jogos!D35=Jogos!F35,1,IF(Jogos!D35&lt;Jogos!F35,2)))</f>
        <v>2</v>
      </c>
      <c r="E28" s="66">
        <f>IF(ISNUMBER(Jogos!D35),1,0)</f>
        <v>1</v>
      </c>
      <c r="F28" s="66">
        <f t="shared" si="0"/>
        <v>0</v>
      </c>
      <c r="G28" s="66">
        <f t="shared" si="1"/>
        <v>0</v>
      </c>
      <c r="H28" s="66">
        <f t="shared" si="2"/>
        <v>1</v>
      </c>
      <c r="I28" s="66">
        <f t="shared" si="3"/>
        <v>1</v>
      </c>
      <c r="J28" s="66">
        <f t="shared" si="4"/>
        <v>0</v>
      </c>
      <c r="K28" s="66">
        <f t="shared" si="5"/>
        <v>0</v>
      </c>
      <c r="L28" s="72"/>
      <c r="M28" s="85"/>
      <c r="R28" s="85"/>
      <c r="W28" s="73"/>
      <c r="X28" s="71"/>
      <c r="Y28" s="71"/>
      <c r="Z28" s="71"/>
      <c r="AA28" s="71"/>
      <c r="AB28" s="71"/>
    </row>
    <row r="29" spans="1:31" x14ac:dyDescent="0.2">
      <c r="A29" s="89" t="str">
        <f ca="1">Jogos!C36</f>
        <v>CRUZEIRO - PC</v>
      </c>
      <c r="B29" s="89">
        <f>IF(Jogos!D36&lt;Jogos!F36,0,IF(Jogos!D36=Jogos!F36,1,IF(Jogos!D36&gt;Jogos!F36,2)))</f>
        <v>2</v>
      </c>
      <c r="C29" s="160" t="str">
        <f ca="1">Jogos!G36</f>
        <v>ATLÉTICO MG - RoB</v>
      </c>
      <c r="D29" s="66">
        <f>IF(Jogos!D36&gt;Jogos!F36,0,IF(Jogos!D36=Jogos!F36,1,IF(Jogos!D36&lt;Jogos!F36,2)))</f>
        <v>0</v>
      </c>
      <c r="E29" s="66">
        <f>IF(ISNUMBER(Jogos!D36),1,0)</f>
        <v>1</v>
      </c>
      <c r="F29" s="66">
        <f t="shared" si="0"/>
        <v>1</v>
      </c>
      <c r="G29" s="66">
        <f t="shared" si="1"/>
        <v>0</v>
      </c>
      <c r="H29" s="66">
        <f t="shared" si="2"/>
        <v>0</v>
      </c>
      <c r="I29" s="66">
        <f t="shared" si="3"/>
        <v>0</v>
      </c>
      <c r="J29" s="66">
        <f t="shared" si="4"/>
        <v>0</v>
      </c>
      <c r="K29" s="66">
        <f t="shared" si="5"/>
        <v>1</v>
      </c>
      <c r="L29" s="72"/>
      <c r="M29" s="85"/>
      <c r="R29" s="85"/>
      <c r="W29" s="66"/>
      <c r="X29" s="71"/>
      <c r="Y29" s="71"/>
      <c r="Z29" s="71"/>
      <c r="AA29" s="71"/>
      <c r="AB29" s="71"/>
    </row>
    <row r="30" spans="1:31" x14ac:dyDescent="0.2">
      <c r="A30" s="89" t="str">
        <f ca="1">Jogos!C37</f>
        <v>INTERNACIONAL - MaS</v>
      </c>
      <c r="B30" s="89">
        <f>IF(Jogos!D37&lt;Jogos!F37,0,IF(Jogos!D37=Jogos!F37,1,IF(Jogos!D37&gt;Jogos!F37,2)))</f>
        <v>2</v>
      </c>
      <c r="C30" s="160" t="str">
        <f ca="1">Jogos!G37</f>
        <v>FLUMINENSE - Sim</v>
      </c>
      <c r="D30" s="66">
        <f>IF(Jogos!D37&gt;Jogos!F37,0,IF(Jogos!D37=Jogos!F37,1,IF(Jogos!D37&lt;Jogos!F37,2)))</f>
        <v>0</v>
      </c>
      <c r="E30" s="66">
        <f>IF(ISNUMBER(Jogos!D37),1,0)</f>
        <v>1</v>
      </c>
      <c r="F30" s="66">
        <f t="shared" si="0"/>
        <v>1</v>
      </c>
      <c r="G30" s="66">
        <f t="shared" si="1"/>
        <v>0</v>
      </c>
      <c r="H30" s="66">
        <f t="shared" si="2"/>
        <v>0</v>
      </c>
      <c r="I30" s="66">
        <f t="shared" si="3"/>
        <v>0</v>
      </c>
      <c r="J30" s="66">
        <f t="shared" si="4"/>
        <v>0</v>
      </c>
      <c r="K30" s="66">
        <f t="shared" si="5"/>
        <v>1</v>
      </c>
      <c r="L30" s="72"/>
      <c r="M30" s="87"/>
      <c r="R30" s="87"/>
      <c r="W30" s="70"/>
      <c r="X30" s="71"/>
      <c r="Y30" s="71"/>
      <c r="Z30" s="71"/>
      <c r="AA30" s="71"/>
      <c r="AB30" s="71"/>
    </row>
    <row r="31" spans="1:31" x14ac:dyDescent="0.2">
      <c r="A31" s="89" t="str">
        <f ca="1">Jogos!C38</f>
        <v>BOCA JUNIORS ARG - Aéc</v>
      </c>
      <c r="B31" s="89">
        <f>IF(Jogos!D38&lt;Jogos!F38,0,IF(Jogos!D38=Jogos!F38,1,IF(Jogos!D38&gt;Jogos!F38,2)))</f>
        <v>1</v>
      </c>
      <c r="C31" s="160" t="str">
        <f ca="1">Jogos!G38</f>
        <v>RACING ARG - RoG</v>
      </c>
      <c r="D31" s="66">
        <f>IF(Jogos!D38&gt;Jogos!F38,0,IF(Jogos!D38=Jogos!F38,1,IF(Jogos!D38&lt;Jogos!F38,2)))</f>
        <v>1</v>
      </c>
      <c r="E31" s="66">
        <f>IF(ISNUMBER(Jogos!D38),1,0)</f>
        <v>1</v>
      </c>
      <c r="F31" s="66">
        <f t="shared" si="0"/>
        <v>0</v>
      </c>
      <c r="G31" s="66">
        <f t="shared" si="1"/>
        <v>1</v>
      </c>
      <c r="H31" s="66">
        <f t="shared" si="2"/>
        <v>0</v>
      </c>
      <c r="I31" s="66">
        <f t="shared" si="3"/>
        <v>0</v>
      </c>
      <c r="J31" s="66">
        <f t="shared" si="4"/>
        <v>1</v>
      </c>
      <c r="K31" s="66">
        <f t="shared" si="5"/>
        <v>0</v>
      </c>
      <c r="L31" s="72"/>
      <c r="M31" s="88"/>
      <c r="R31" s="88"/>
      <c r="W31" s="70"/>
    </row>
    <row r="32" spans="1:31" x14ac:dyDescent="0.2">
      <c r="A32" s="89" t="str">
        <f ca="1">Jogos!C39</f>
        <v>NÁUTICO - Jea</v>
      </c>
      <c r="B32" s="89">
        <f>IF(Jogos!D39&lt;Jogos!F39,0,IF(Jogos!D39=Jogos!F39,1,IF(Jogos!D39&gt;Jogos!F39,2)))</f>
        <v>2</v>
      </c>
      <c r="C32" s="160" t="str">
        <f ca="1">Jogos!G39</f>
        <v>COLO COLO CHI - Mal</v>
      </c>
      <c r="D32" s="66">
        <f>IF(Jogos!D39&gt;Jogos!F39,0,IF(Jogos!D39=Jogos!F39,1,IF(Jogos!D39&lt;Jogos!F39,2)))</f>
        <v>0</v>
      </c>
      <c r="E32" s="66">
        <f>IF(ISNUMBER(Jogos!D39),1,0)</f>
        <v>1</v>
      </c>
      <c r="F32" s="66">
        <f t="shared" si="0"/>
        <v>1</v>
      </c>
      <c r="G32" s="66">
        <f t="shared" si="1"/>
        <v>0</v>
      </c>
      <c r="H32" s="66">
        <f t="shared" si="2"/>
        <v>0</v>
      </c>
      <c r="I32" s="66">
        <f t="shared" si="3"/>
        <v>0</v>
      </c>
      <c r="J32" s="66">
        <f t="shared" si="4"/>
        <v>0</v>
      </c>
      <c r="K32" s="66">
        <f t="shared" si="5"/>
        <v>1</v>
      </c>
      <c r="L32" s="72"/>
      <c r="M32" s="88"/>
      <c r="R32" s="88"/>
      <c r="W32" s="73"/>
      <c r="X32" s="71"/>
      <c r="Y32" s="71"/>
      <c r="Z32" s="71"/>
      <c r="AA32" s="71"/>
      <c r="AB32" s="71"/>
    </row>
    <row r="33" spans="1:28" x14ac:dyDescent="0.2">
      <c r="A33" s="89" t="str">
        <f ca="1">Jogos!C40</f>
        <v>BOLIVAR BOL - AnB</v>
      </c>
      <c r="B33" s="89">
        <f>IF(Jogos!D40&lt;Jogos!F40,0,IF(Jogos!D40=Jogos!F40,1,IF(Jogos!D40&gt;Jogos!F40,2)))</f>
        <v>0</v>
      </c>
      <c r="C33" s="160" t="str">
        <f ca="1">Jogos!G40</f>
        <v>PALMEIRAS - Alc</v>
      </c>
      <c r="D33" s="66">
        <f>IF(Jogos!D40&gt;Jogos!F40,0,IF(Jogos!D40=Jogos!F40,1,IF(Jogos!D40&lt;Jogos!F40,2)))</f>
        <v>2</v>
      </c>
      <c r="E33" s="66">
        <f>IF(ISNUMBER(Jogos!D40),1,0)</f>
        <v>1</v>
      </c>
      <c r="F33" s="66">
        <f t="shared" si="0"/>
        <v>0</v>
      </c>
      <c r="G33" s="66">
        <f t="shared" si="1"/>
        <v>0</v>
      </c>
      <c r="H33" s="66">
        <f t="shared" si="2"/>
        <v>1</v>
      </c>
      <c r="I33" s="66">
        <f t="shared" si="3"/>
        <v>1</v>
      </c>
      <c r="J33" s="66">
        <f t="shared" si="4"/>
        <v>0</v>
      </c>
      <c r="K33" s="66">
        <f t="shared" si="5"/>
        <v>0</v>
      </c>
      <c r="L33" s="72"/>
      <c r="M33" s="88"/>
      <c r="R33" s="88"/>
      <c r="W33" s="71"/>
      <c r="X33" s="71"/>
      <c r="Y33" s="71"/>
      <c r="Z33" s="71"/>
      <c r="AA33" s="71"/>
      <c r="AB33" s="71"/>
    </row>
    <row r="34" spans="1:28" x14ac:dyDescent="0.2">
      <c r="A34" s="89" t="str">
        <f ca="1">Jogos!C41</f>
        <v>FLAMENGO - Vas</v>
      </c>
      <c r="B34" s="89">
        <f>IF(Jogos!D41&lt;Jogos!F41,0,IF(Jogos!D41=Jogos!F41,1,IF(Jogos!D41&gt;Jogos!F41,2)))</f>
        <v>2</v>
      </c>
      <c r="C34" s="160" t="str">
        <f ca="1">Jogos!G41</f>
        <v>INDEPENDIENTE ARG - Mar</v>
      </c>
      <c r="D34" s="66">
        <f>IF(Jogos!D41&gt;Jogos!F41,0,IF(Jogos!D41=Jogos!F41,1,IF(Jogos!D41&lt;Jogos!F41,2)))</f>
        <v>0</v>
      </c>
      <c r="E34" s="66">
        <f>IF(ISNUMBER(Jogos!D41),1,0)</f>
        <v>1</v>
      </c>
      <c r="F34" s="66">
        <f t="shared" si="0"/>
        <v>1</v>
      </c>
      <c r="G34" s="66">
        <f t="shared" si="1"/>
        <v>0</v>
      </c>
      <c r="H34" s="66">
        <f t="shared" si="2"/>
        <v>0</v>
      </c>
      <c r="I34" s="66">
        <f t="shared" si="3"/>
        <v>0</v>
      </c>
      <c r="J34" s="66">
        <f t="shared" si="4"/>
        <v>0</v>
      </c>
      <c r="K34" s="66">
        <f t="shared" si="5"/>
        <v>1</v>
      </c>
      <c r="L34" s="72"/>
      <c r="M34" s="88"/>
      <c r="R34" s="88"/>
      <c r="W34" s="71"/>
      <c r="X34" s="71"/>
      <c r="Y34" s="71"/>
      <c r="Z34" s="71"/>
      <c r="AA34" s="71"/>
      <c r="AB34" s="71"/>
    </row>
    <row r="35" spans="1:28" x14ac:dyDescent="0.2">
      <c r="A35" s="89" t="str">
        <f ca="1">Jogos!C42</f>
        <v>NACIONAL URU - Ton</v>
      </c>
      <c r="B35" s="89">
        <f>IF(Jogos!D42&lt;Jogos!F42,0,IF(Jogos!D42=Jogos!F42,1,IF(Jogos!D42&gt;Jogos!F42,2)))</f>
        <v>2</v>
      </c>
      <c r="C35" s="160" t="str">
        <f ca="1">Jogos!G42</f>
        <v>CRUZEIRO - PC</v>
      </c>
      <c r="D35" s="66">
        <f>IF(Jogos!D42&gt;Jogos!F42,0,IF(Jogos!D42=Jogos!F42,1,IF(Jogos!D42&lt;Jogos!F42,2)))</f>
        <v>0</v>
      </c>
      <c r="E35" s="66">
        <f>IF(ISNUMBER(Jogos!D42),1,0)</f>
        <v>1</v>
      </c>
      <c r="F35" s="66">
        <f t="shared" si="0"/>
        <v>1</v>
      </c>
      <c r="G35" s="66">
        <f t="shared" si="1"/>
        <v>0</v>
      </c>
      <c r="H35" s="66">
        <f t="shared" si="2"/>
        <v>0</v>
      </c>
      <c r="I35" s="66">
        <f t="shared" si="3"/>
        <v>0</v>
      </c>
      <c r="J35" s="66">
        <f t="shared" si="4"/>
        <v>0</v>
      </c>
      <c r="K35" s="66">
        <f t="shared" si="5"/>
        <v>1</v>
      </c>
      <c r="L35" s="72"/>
      <c r="M35" s="88"/>
      <c r="R35" s="88"/>
      <c r="W35" s="71"/>
      <c r="X35" s="71"/>
      <c r="Y35" s="71"/>
      <c r="Z35" s="71"/>
      <c r="AA35" s="71"/>
      <c r="AB35" s="71"/>
    </row>
    <row r="36" spans="1:28" x14ac:dyDescent="0.2">
      <c r="A36" s="89" t="str">
        <f ca="1">Jogos!C43</f>
        <v>GRÊMIO - MaF</v>
      </c>
      <c r="B36" s="89">
        <f>IF(Jogos!D43&lt;Jogos!F43,0,IF(Jogos!D43=Jogos!F43,1,IF(Jogos!D43&gt;Jogos!F43,2)))</f>
        <v>2</v>
      </c>
      <c r="C36" s="160" t="str">
        <f ca="1">Jogos!G43</f>
        <v>INTERNACIONAL - MaS</v>
      </c>
      <c r="D36" s="66">
        <f>IF(Jogos!D43&gt;Jogos!F43,0,IF(Jogos!D43=Jogos!F43,1,IF(Jogos!D43&lt;Jogos!F43,2)))</f>
        <v>0</v>
      </c>
      <c r="E36" s="66">
        <f>IF(ISNUMBER(Jogos!D43),1,0)</f>
        <v>1</v>
      </c>
      <c r="F36" s="66">
        <f t="shared" si="0"/>
        <v>1</v>
      </c>
      <c r="G36" s="66">
        <f t="shared" si="1"/>
        <v>0</v>
      </c>
      <c r="H36" s="66">
        <f t="shared" si="2"/>
        <v>0</v>
      </c>
      <c r="I36" s="66">
        <f t="shared" si="3"/>
        <v>0</v>
      </c>
      <c r="J36" s="66">
        <f t="shared" si="4"/>
        <v>0</v>
      </c>
      <c r="K36" s="66">
        <f t="shared" si="5"/>
        <v>1</v>
      </c>
      <c r="L36" s="72"/>
      <c r="M36" s="88"/>
      <c r="R36" s="88"/>
    </row>
    <row r="37" spans="1:28" x14ac:dyDescent="0.2">
      <c r="A37" s="89" t="str">
        <f ca="1">Jogos!C44</f>
        <v>VASCO DA GAMA - Pim</v>
      </c>
      <c r="B37" s="89">
        <f>IF(Jogos!D44&lt;Jogos!F44,0,IF(Jogos!D44=Jogos!F44,1,IF(Jogos!D44&gt;Jogos!F44,2)))</f>
        <v>0</v>
      </c>
      <c r="C37" s="160" t="str">
        <f ca="1">Jogos!G44</f>
        <v>BOCA JUNIORS ARG - Aéc</v>
      </c>
      <c r="D37" s="66">
        <f>IF(Jogos!D44&gt;Jogos!F44,0,IF(Jogos!D44=Jogos!F44,1,IF(Jogos!D44&lt;Jogos!F44,2)))</f>
        <v>2</v>
      </c>
      <c r="E37" s="66">
        <f>IF(ISNUMBER(Jogos!D44),1,0)</f>
        <v>1</v>
      </c>
      <c r="F37" s="66">
        <f t="shared" si="0"/>
        <v>0</v>
      </c>
      <c r="G37" s="66">
        <f t="shared" si="1"/>
        <v>0</v>
      </c>
      <c r="H37" s="66">
        <f t="shared" si="2"/>
        <v>1</v>
      </c>
      <c r="I37" s="66">
        <f t="shared" si="3"/>
        <v>1</v>
      </c>
      <c r="J37" s="66">
        <f t="shared" si="4"/>
        <v>0</v>
      </c>
      <c r="K37" s="66">
        <f t="shared" si="5"/>
        <v>0</v>
      </c>
      <c r="L37" s="72"/>
      <c r="M37" s="88"/>
      <c r="R37" s="88"/>
      <c r="W37" s="71"/>
      <c r="X37" s="71"/>
      <c r="Y37" s="71"/>
      <c r="Z37" s="71"/>
      <c r="AA37" s="71"/>
      <c r="AB37" s="71"/>
    </row>
    <row r="38" spans="1:28" x14ac:dyDescent="0.2">
      <c r="A38" s="89" t="str">
        <f ca="1">Jogos!C45</f>
        <v>OLIMPIA PAR - Ama</v>
      </c>
      <c r="B38" s="89">
        <f>IF(Jogos!D45&lt;Jogos!F45,0,IF(Jogos!D45=Jogos!F45,1,IF(Jogos!D45&gt;Jogos!F45,2)))</f>
        <v>0</v>
      </c>
      <c r="C38" s="160" t="str">
        <f ca="1">Jogos!G45</f>
        <v>NÁUTICO - Jea</v>
      </c>
      <c r="D38" s="66">
        <f>IF(Jogos!D45&gt;Jogos!F45,0,IF(Jogos!D45=Jogos!F45,1,IF(Jogos!D45&lt;Jogos!F45,2)))</f>
        <v>2</v>
      </c>
      <c r="E38" s="66">
        <f>IF(ISNUMBER(Jogos!D45),1,0)</f>
        <v>1</v>
      </c>
      <c r="F38" s="66">
        <f t="shared" si="0"/>
        <v>0</v>
      </c>
      <c r="G38" s="66">
        <f t="shared" si="1"/>
        <v>0</v>
      </c>
      <c r="H38" s="66">
        <f t="shared" si="2"/>
        <v>1</v>
      </c>
      <c r="I38" s="66">
        <f t="shared" si="3"/>
        <v>1</v>
      </c>
      <c r="J38" s="66">
        <f t="shared" si="4"/>
        <v>0</v>
      </c>
      <c r="K38" s="66">
        <f t="shared" si="5"/>
        <v>0</v>
      </c>
      <c r="L38" s="72"/>
      <c r="M38" s="88"/>
      <c r="R38" s="88"/>
      <c r="W38" s="71"/>
      <c r="X38" s="71"/>
      <c r="Y38" s="71"/>
      <c r="Z38" s="71"/>
      <c r="AA38" s="71"/>
      <c r="AB38" s="71"/>
    </row>
    <row r="39" spans="1:28" x14ac:dyDescent="0.2">
      <c r="A39" s="89"/>
      <c r="B39" s="89"/>
      <c r="C39" s="160"/>
      <c r="L39" s="72"/>
      <c r="M39" s="88"/>
      <c r="R39" s="88"/>
      <c r="W39" s="71"/>
      <c r="X39" s="71"/>
      <c r="Y39" s="71"/>
      <c r="Z39" s="71"/>
      <c r="AA39" s="71"/>
      <c r="AB39" s="71"/>
    </row>
    <row r="40" spans="1:28" x14ac:dyDescent="0.2">
      <c r="A40" s="89"/>
      <c r="B40" s="89"/>
      <c r="C40" s="160"/>
      <c r="W40" s="71"/>
      <c r="X40" s="71"/>
      <c r="Y40" s="71"/>
      <c r="Z40" s="71"/>
      <c r="AA40" s="71"/>
      <c r="AB40" s="71"/>
    </row>
    <row r="41" spans="1:28" x14ac:dyDescent="0.2">
      <c r="A41" s="89"/>
      <c r="B41" s="89"/>
      <c r="C41" s="160"/>
    </row>
    <row r="42" spans="1:28" x14ac:dyDescent="0.2">
      <c r="A42" s="89" t="str">
        <f ca="1">Jogos!C49</f>
        <v>BOTAFOGO - JoR</v>
      </c>
      <c r="B42" s="89">
        <f>IF(Jogos!D49&lt;Jogos!F49,0,IF(Jogos!D49=Jogos!F49,1,IF(Jogos!D49&gt;Jogos!F49,2)))</f>
        <v>1</v>
      </c>
      <c r="C42" s="160" t="str">
        <f ca="1">Jogos!G49</f>
        <v>GRÊMIO - MaF</v>
      </c>
      <c r="D42" s="66">
        <f>IF(Jogos!D49&gt;Jogos!F49,0,IF(Jogos!D49=Jogos!F49,1,IF(Jogos!D49&lt;Jogos!F49,2)))</f>
        <v>1</v>
      </c>
      <c r="E42" s="66">
        <f>IF(ISNUMBER(Jogos!D49),1,0)</f>
        <v>1</v>
      </c>
      <c r="F42" s="66">
        <f t="shared" si="0"/>
        <v>0</v>
      </c>
      <c r="G42" s="66">
        <f t="shared" si="1"/>
        <v>1</v>
      </c>
      <c r="H42" s="66">
        <f t="shared" si="2"/>
        <v>0</v>
      </c>
      <c r="I42" s="66">
        <f t="shared" si="3"/>
        <v>0</v>
      </c>
      <c r="J42" s="66">
        <f t="shared" si="4"/>
        <v>1</v>
      </c>
      <c r="K42" s="66">
        <f t="shared" si="5"/>
        <v>0</v>
      </c>
      <c r="W42" s="71"/>
      <c r="X42" s="71"/>
      <c r="Y42" s="71"/>
      <c r="Z42" s="71"/>
      <c r="AA42" s="71"/>
      <c r="AB42" s="71"/>
    </row>
    <row r="43" spans="1:28" x14ac:dyDescent="0.2">
      <c r="A43" s="89" t="str">
        <f ca="1">Jogos!C50</f>
        <v>FLAMENGO - Vas</v>
      </c>
      <c r="B43" s="89">
        <f>IF(Jogos!D50&lt;Jogos!F50,0,IF(Jogos!D50=Jogos!F50,1,IF(Jogos!D50&gt;Jogos!F50,2)))</f>
        <v>0</v>
      </c>
      <c r="C43" s="160" t="str">
        <f ca="1">Jogos!G50</f>
        <v>NACIONAL URU - Ton</v>
      </c>
      <c r="D43" s="66">
        <f>IF(Jogos!D50&gt;Jogos!F50,0,IF(Jogos!D50=Jogos!F50,1,IF(Jogos!D50&lt;Jogos!F50,2)))</f>
        <v>2</v>
      </c>
      <c r="E43" s="66">
        <f>IF(ISNUMBER(Jogos!D50),1,0)</f>
        <v>1</v>
      </c>
      <c r="F43" s="66">
        <f t="shared" si="0"/>
        <v>0</v>
      </c>
      <c r="G43" s="66">
        <f t="shared" si="1"/>
        <v>0</v>
      </c>
      <c r="H43" s="66">
        <f t="shared" si="2"/>
        <v>1</v>
      </c>
      <c r="I43" s="66">
        <f t="shared" si="3"/>
        <v>1</v>
      </c>
      <c r="J43" s="66">
        <f t="shared" si="4"/>
        <v>0</v>
      </c>
      <c r="K43" s="66">
        <f t="shared" si="5"/>
        <v>0</v>
      </c>
      <c r="L43" s="66"/>
      <c r="R43" s="74"/>
      <c r="W43" s="71"/>
      <c r="X43" s="71"/>
      <c r="Y43" s="71"/>
      <c r="Z43" s="71"/>
      <c r="AA43" s="71"/>
      <c r="AB43" s="71"/>
    </row>
    <row r="44" spans="1:28" x14ac:dyDescent="0.2">
      <c r="A44" s="89" t="str">
        <f ca="1">Jogos!C51</f>
        <v>BOCA JUNIORS ARG - Aéc</v>
      </c>
      <c r="B44" s="89">
        <f>IF(Jogos!D51&lt;Jogos!F51,0,IF(Jogos!D51=Jogos!F51,1,IF(Jogos!D51&gt;Jogos!F51,2)))</f>
        <v>0</v>
      </c>
      <c r="C44" s="160" t="str">
        <f ca="1">Jogos!G51</f>
        <v>NÁUTICO - Jea</v>
      </c>
      <c r="D44" s="66">
        <f>IF(Jogos!D51&gt;Jogos!F51,0,IF(Jogos!D51=Jogos!F51,1,IF(Jogos!D51&lt;Jogos!F51,2)))</f>
        <v>2</v>
      </c>
      <c r="E44" s="66">
        <f>IF(ISNUMBER(Jogos!D51),1,0)</f>
        <v>1</v>
      </c>
      <c r="F44" s="66">
        <f t="shared" si="0"/>
        <v>0</v>
      </c>
      <c r="G44" s="66">
        <f t="shared" si="1"/>
        <v>0</v>
      </c>
      <c r="H44" s="66">
        <f t="shared" si="2"/>
        <v>1</v>
      </c>
      <c r="I44" s="66">
        <f t="shared" si="3"/>
        <v>1</v>
      </c>
      <c r="J44" s="66">
        <f t="shared" si="4"/>
        <v>0</v>
      </c>
      <c r="K44" s="66">
        <f t="shared" si="5"/>
        <v>0</v>
      </c>
      <c r="L44" s="70"/>
      <c r="W44" s="71"/>
      <c r="X44" s="71"/>
      <c r="Y44" s="71"/>
      <c r="Z44" s="71"/>
      <c r="AA44" s="71"/>
      <c r="AB44" s="71"/>
    </row>
    <row r="45" spans="1:28" x14ac:dyDescent="0.2">
      <c r="A45" s="89"/>
      <c r="B45" s="89"/>
      <c r="C45" s="160"/>
      <c r="L45" s="70"/>
      <c r="W45" s="71"/>
      <c r="X45" s="71"/>
      <c r="Y45" s="71"/>
      <c r="Z45" s="71"/>
      <c r="AA45" s="71"/>
      <c r="AB45" s="71"/>
    </row>
    <row r="46" spans="1:28" x14ac:dyDescent="0.2">
      <c r="A46" s="89"/>
      <c r="B46" s="89"/>
      <c r="C46" s="160"/>
      <c r="L46" s="77"/>
      <c r="W46" s="71"/>
      <c r="X46" s="71"/>
      <c r="Y46" s="71"/>
      <c r="Z46" s="71"/>
      <c r="AA46" s="71"/>
      <c r="AB46" s="71"/>
    </row>
    <row r="47" spans="1:28" x14ac:dyDescent="0.2">
      <c r="A47" s="89"/>
      <c r="B47" s="89"/>
      <c r="C47" s="160"/>
      <c r="R47" s="74"/>
      <c r="W47" s="71"/>
      <c r="X47" s="71"/>
      <c r="Y47" s="71"/>
      <c r="Z47" s="71"/>
      <c r="AA47" s="71"/>
      <c r="AB47" s="71"/>
    </row>
    <row r="48" spans="1:28" x14ac:dyDescent="0.2">
      <c r="A48" s="89" t="str">
        <f ca="1">Jogos!C55</f>
        <v>GRÊMIO - MaF</v>
      </c>
      <c r="B48" s="89">
        <f>IF(Jogos!D55&lt;Jogos!F55,0,IF(Jogos!D55=Jogos!F55,1,IF(Jogos!D55&gt;Jogos!F55,2)))</f>
        <v>0</v>
      </c>
      <c r="C48" s="160" t="str">
        <f ca="1">Jogos!G55</f>
        <v>NACIONAL URU - Ton</v>
      </c>
      <c r="D48" s="66">
        <f>IF(Jogos!D55&gt;Jogos!F55,0,IF(Jogos!D55=Jogos!F55,1,IF(Jogos!D55&lt;Jogos!F55,2)))</f>
        <v>2</v>
      </c>
      <c r="E48" s="66">
        <f>IF(ISNUMBER(Jogos!D55),1,0)</f>
        <v>1</v>
      </c>
      <c r="F48" s="66">
        <f t="shared" si="0"/>
        <v>0</v>
      </c>
      <c r="G48" s="66">
        <f t="shared" si="1"/>
        <v>0</v>
      </c>
      <c r="H48" s="66">
        <f t="shared" si="2"/>
        <v>1</v>
      </c>
      <c r="I48" s="66">
        <f t="shared" si="3"/>
        <v>1</v>
      </c>
      <c r="J48" s="66">
        <f t="shared" si="4"/>
        <v>0</v>
      </c>
      <c r="K48" s="66">
        <f t="shared" si="5"/>
        <v>0</v>
      </c>
    </row>
    <row r="49" spans="1:3" x14ac:dyDescent="0.2">
      <c r="A49" s="89"/>
      <c r="B49" s="89"/>
      <c r="C49" s="160"/>
    </row>
    <row r="50" spans="1:3" x14ac:dyDescent="0.2">
      <c r="A50" s="89"/>
      <c r="B50" s="89"/>
      <c r="C50" s="160"/>
    </row>
    <row r="51" spans="1:3" x14ac:dyDescent="0.2">
      <c r="A51" s="89"/>
      <c r="B51" s="89"/>
      <c r="C51" s="160"/>
    </row>
    <row r="52" spans="1:3" x14ac:dyDescent="0.2">
      <c r="A52" s="89"/>
      <c r="B52" s="89"/>
      <c r="C52" s="160"/>
    </row>
  </sheetData>
  <pageMargins left="0.59055118110236227" right="0.59055118110236227" top="0.59055118110236227" bottom="0.59055118110236227" header="0.51181102362204722" footer="0.51181102362204722"/>
  <pageSetup paperSize="9" orientation="landscape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53"/>
  <sheetViews>
    <sheetView topLeftCell="A4" zoomScale="90" zoomScaleNormal="90" workbookViewId="0">
      <selection activeCell="I14" sqref="I14"/>
    </sheetView>
  </sheetViews>
  <sheetFormatPr defaultColWidth="8" defaultRowHeight="12" x14ac:dyDescent="0.25"/>
  <cols>
    <col min="1" max="1" width="8.140625" style="1" customWidth="1"/>
    <col min="2" max="2" width="5.42578125" style="8" customWidth="1"/>
    <col min="3" max="3" width="21.7109375" style="1" customWidth="1"/>
    <col min="4" max="6" width="4.140625" style="1" customWidth="1"/>
    <col min="7" max="8" width="21.7109375" style="1" customWidth="1"/>
    <col min="9" max="16384" width="8" style="1"/>
  </cols>
  <sheetData>
    <row r="1" spans="1:14" ht="38.25" customHeight="1" x14ac:dyDescent="0.25">
      <c r="A1" s="235" t="s">
        <v>55</v>
      </c>
      <c r="B1" s="236"/>
      <c r="C1" s="236"/>
      <c r="D1" s="236"/>
      <c r="E1" s="236"/>
      <c r="F1" s="236"/>
      <c r="G1" s="236"/>
      <c r="H1" s="236"/>
    </row>
    <row r="2" spans="1:14" ht="20.25" x14ac:dyDescent="0.25">
      <c r="A2" s="237" t="s">
        <v>96</v>
      </c>
      <c r="B2" s="237"/>
      <c r="C2" s="237"/>
      <c r="D2" s="237"/>
      <c r="E2" s="237"/>
      <c r="F2" s="237"/>
      <c r="G2" s="237"/>
      <c r="H2" s="237"/>
    </row>
    <row r="3" spans="1:14" ht="20.25" x14ac:dyDescent="0.25">
      <c r="A3" s="236" t="s">
        <v>115</v>
      </c>
      <c r="B3" s="236"/>
      <c r="C3" s="236"/>
      <c r="D3" s="236"/>
      <c r="E3" s="236"/>
      <c r="F3" s="236"/>
      <c r="G3" s="236"/>
      <c r="H3" s="236"/>
    </row>
    <row r="5" spans="1:14" ht="18" customHeight="1" x14ac:dyDescent="0.25">
      <c r="A5" s="109" t="s">
        <v>5</v>
      </c>
      <c r="B5" s="128" t="s">
        <v>97</v>
      </c>
      <c r="C5" s="127"/>
      <c r="D5" s="193"/>
      <c r="E5" s="193"/>
      <c r="F5" s="193"/>
      <c r="G5" s="127"/>
    </row>
    <row r="7" spans="1:14" s="7" customFormat="1" ht="20.100000000000001" customHeight="1" x14ac:dyDescent="0.25">
      <c r="A7" s="129" t="s">
        <v>6</v>
      </c>
      <c r="B7" s="129" t="s">
        <v>7</v>
      </c>
      <c r="C7" s="126"/>
      <c r="D7" s="191" t="s">
        <v>9</v>
      </c>
      <c r="E7" s="192"/>
      <c r="F7" s="189"/>
      <c r="G7" s="125"/>
      <c r="H7" s="129" t="s">
        <v>35</v>
      </c>
      <c r="K7" s="92"/>
      <c r="L7" s="92"/>
      <c r="M7" s="92"/>
      <c r="N7" s="92"/>
    </row>
    <row r="8" spans="1:14" ht="20.100000000000001" customHeight="1" x14ac:dyDescent="0.25">
      <c r="A8" s="227">
        <v>1</v>
      </c>
      <c r="B8" s="148">
        <v>6</v>
      </c>
      <c r="C8" s="149" t="str">
        <f>Auxiliar!L4</f>
        <v>VASCO DA GAMA - Pim</v>
      </c>
      <c r="D8" s="150">
        <f>'Tabela da Primeira Fase'!N8</f>
        <v>0</v>
      </c>
      <c r="E8" s="149" t="s">
        <v>10</v>
      </c>
      <c r="F8" s="150">
        <f>'Tabela da Primeira Fase'!P8</f>
        <v>4</v>
      </c>
      <c r="G8" s="149" t="str">
        <f>Auxiliar!L2</f>
        <v>ATLÉTICO MG - RoB</v>
      </c>
      <c r="H8" s="151" t="str">
        <f>Auxiliar!L37</f>
        <v>FLAMENGO - Vas</v>
      </c>
      <c r="J8" s="91"/>
    </row>
    <row r="9" spans="1:14" ht="20.100000000000001" customHeight="1" x14ac:dyDescent="0.25">
      <c r="A9" s="228"/>
      <c r="B9" s="148">
        <v>7</v>
      </c>
      <c r="C9" s="149" t="str">
        <f>Auxiliar!L9</f>
        <v>COLO COLO CHI - Mal</v>
      </c>
      <c r="D9" s="150">
        <f>'Tabela da Primeira Fase'!N9</f>
        <v>1</v>
      </c>
      <c r="E9" s="149" t="s">
        <v>10</v>
      </c>
      <c r="F9" s="150">
        <f>'Tabela da Primeira Fase'!P9</f>
        <v>3</v>
      </c>
      <c r="G9" s="149" t="str">
        <f>Auxiliar!L7</f>
        <v>FLUMINENSE - Sim</v>
      </c>
      <c r="H9" s="151" t="str">
        <f>Auxiliar!L40</f>
        <v>BOTAFOGO - JoR</v>
      </c>
      <c r="J9" s="91"/>
    </row>
    <row r="10" spans="1:14" ht="20.100000000000001" customHeight="1" x14ac:dyDescent="0.25">
      <c r="A10" s="228"/>
      <c r="B10" s="148">
        <v>8</v>
      </c>
      <c r="C10" s="149" t="str">
        <f>Auxiliar!L14</f>
        <v>NÁUTICO - Jea</v>
      </c>
      <c r="D10" s="150">
        <f>'Tabela da Primeira Fase'!N10</f>
        <v>0</v>
      </c>
      <c r="E10" s="149" t="s">
        <v>10</v>
      </c>
      <c r="F10" s="150">
        <f>'Tabela da Primeira Fase'!P10</f>
        <v>5</v>
      </c>
      <c r="G10" s="149" t="str">
        <f>Auxiliar!L12</f>
        <v>NACIONAL URU - Ton</v>
      </c>
      <c r="H10" s="151" t="str">
        <f>Auxiliar!L43</f>
        <v>THE STRONGEST BOL - Jun</v>
      </c>
      <c r="J10" s="91"/>
    </row>
    <row r="11" spans="1:14" ht="20.100000000000001" customHeight="1" x14ac:dyDescent="0.25">
      <c r="A11" s="228"/>
      <c r="B11" s="148">
        <v>9</v>
      </c>
      <c r="C11" s="149" t="str">
        <f>Auxiliar!L19</f>
        <v>BOCA JUNIORS ARG - Aéc</v>
      </c>
      <c r="D11" s="150">
        <f>'Tabela da Primeira Fase'!N11</f>
        <v>0</v>
      </c>
      <c r="E11" s="149" t="s">
        <v>10</v>
      </c>
      <c r="F11" s="150">
        <f>'Tabela da Primeira Fase'!P11</f>
        <v>3</v>
      </c>
      <c r="G11" s="149" t="str">
        <f>Auxiliar!L17</f>
        <v>GRÊMIO - MaF</v>
      </c>
      <c r="H11" s="151" t="str">
        <f>Auxiliar!L46</f>
        <v>INTERNACIONAL - MaS</v>
      </c>
      <c r="J11" s="91"/>
    </row>
    <row r="12" spans="1:14" ht="20.100000000000001" customHeight="1" x14ac:dyDescent="0.25">
      <c r="A12" s="228"/>
      <c r="B12" s="148">
        <v>11</v>
      </c>
      <c r="C12" s="149" t="str">
        <f>Auxiliar!L24</f>
        <v>RACING ARG - RoG</v>
      </c>
      <c r="D12" s="150">
        <f>'Tabela da Primeira Fase'!N12</f>
        <v>0</v>
      </c>
      <c r="E12" s="149" t="s">
        <v>10</v>
      </c>
      <c r="F12" s="150">
        <f>'Tabela da Primeira Fase'!P12</f>
        <v>1</v>
      </c>
      <c r="G12" s="149" t="str">
        <f>Auxiliar!L22</f>
        <v>INDEPENDIENTE ARG - Mar</v>
      </c>
      <c r="H12" s="151" t="str">
        <f>Auxiliar!L49</f>
        <v>PALMEIRAS - Alc</v>
      </c>
      <c r="J12" s="91"/>
    </row>
    <row r="13" spans="1:14" ht="20.100000000000001" customHeight="1" x14ac:dyDescent="0.25">
      <c r="A13" s="228"/>
      <c r="B13" s="148">
        <v>12</v>
      </c>
      <c r="C13" s="149" t="str">
        <f>Auxiliar!L29</f>
        <v>OLIMPIA PAR - Ama</v>
      </c>
      <c r="D13" s="150">
        <f>'Tabela da Primeira Fase'!N13</f>
        <v>0</v>
      </c>
      <c r="E13" s="149" t="s">
        <v>10</v>
      </c>
      <c r="F13" s="150">
        <f>'Tabela da Primeira Fase'!P13</f>
        <v>3</v>
      </c>
      <c r="G13" s="149" t="str">
        <f>Auxiliar!L27</f>
        <v>CRUZEIRO - PC</v>
      </c>
      <c r="H13" s="151" t="str">
        <f>Auxiliar!L34</f>
        <v>BOLIVAR BOL - AnB</v>
      </c>
      <c r="J13" s="91"/>
    </row>
    <row r="14" spans="1:14" ht="20.100000000000001" customHeight="1" x14ac:dyDescent="0.25">
      <c r="A14" s="229">
        <v>2</v>
      </c>
      <c r="B14" s="144">
        <v>6</v>
      </c>
      <c r="C14" s="145" t="str">
        <f>Auxiliar!L28</f>
        <v>PALMEIRAS - Alc</v>
      </c>
      <c r="D14" s="146">
        <f>'Tabela da Primeira Fase'!N14</f>
        <v>3</v>
      </c>
      <c r="E14" s="145" t="s">
        <v>10</v>
      </c>
      <c r="F14" s="146">
        <f>'Tabela da Primeira Fase'!P14</f>
        <v>1</v>
      </c>
      <c r="G14" s="145" t="str">
        <f>Auxiliar!L29</f>
        <v>OLIMPIA PAR - Ama</v>
      </c>
      <c r="H14" s="147" t="str">
        <f>Auxiliar!L36</f>
        <v>FLUMINENSE - Sim</v>
      </c>
      <c r="J14" s="91"/>
    </row>
    <row r="15" spans="1:14" ht="20.100000000000001" customHeight="1" x14ac:dyDescent="0.25">
      <c r="A15" s="230"/>
      <c r="B15" s="144">
        <v>7</v>
      </c>
      <c r="C15" s="145" t="str">
        <f>Auxiliar!L3</f>
        <v>BOLIVAR BOL - AnB</v>
      </c>
      <c r="D15" s="146">
        <f>'Tabela da Primeira Fase'!N15</f>
        <v>2</v>
      </c>
      <c r="E15" s="145" t="s">
        <v>10</v>
      </c>
      <c r="F15" s="146">
        <f>'Tabela da Primeira Fase'!P15</f>
        <v>2</v>
      </c>
      <c r="G15" s="145" t="str">
        <f>Auxiliar!L4</f>
        <v>VASCO DA GAMA - Pim</v>
      </c>
      <c r="H15" s="147" t="str">
        <f>Auxiliar!L39</f>
        <v>NACIONAL URU - Ton</v>
      </c>
      <c r="J15" s="91"/>
    </row>
    <row r="16" spans="1:14" ht="20.100000000000001" customHeight="1" x14ac:dyDescent="0.25">
      <c r="A16" s="230"/>
      <c r="B16" s="144">
        <v>8</v>
      </c>
      <c r="C16" s="145" t="str">
        <f>Auxiliar!L8</f>
        <v>FLAMENGO - Vas</v>
      </c>
      <c r="D16" s="146">
        <f>'Tabela da Primeira Fase'!N16</f>
        <v>3</v>
      </c>
      <c r="E16" s="145" t="s">
        <v>10</v>
      </c>
      <c r="F16" s="146">
        <f>'Tabela da Primeira Fase'!P16</f>
        <v>0</v>
      </c>
      <c r="G16" s="145" t="str">
        <f>Auxiliar!L9</f>
        <v>COLO COLO CHI - Mal</v>
      </c>
      <c r="H16" s="147" t="str">
        <f>Auxiliar!L42</f>
        <v>GRÊMIO - MaF</v>
      </c>
      <c r="J16" s="91"/>
    </row>
    <row r="17" spans="1:10" ht="20.100000000000001" customHeight="1" x14ac:dyDescent="0.25">
      <c r="A17" s="230"/>
      <c r="B17" s="144">
        <v>9</v>
      </c>
      <c r="C17" s="145" t="str">
        <f>Auxiliar!L13</f>
        <v>BOTAFOGO - JoR</v>
      </c>
      <c r="D17" s="146">
        <f>'Tabela da Primeira Fase'!N17</f>
        <v>2</v>
      </c>
      <c r="E17" s="145" t="s">
        <v>10</v>
      </c>
      <c r="F17" s="146">
        <f>'Tabela da Primeira Fase'!P17</f>
        <v>0</v>
      </c>
      <c r="G17" s="145" t="str">
        <f>Auxiliar!L14</f>
        <v>NÁUTICO - Jea</v>
      </c>
      <c r="H17" s="147" t="str">
        <f>Auxiliar!L45</f>
        <v>INDEPENDIENTE ARG - Mar</v>
      </c>
      <c r="J17" s="91"/>
    </row>
    <row r="18" spans="1:10" ht="20.100000000000001" customHeight="1" x14ac:dyDescent="0.25">
      <c r="A18" s="230"/>
      <c r="B18" s="144">
        <v>11</v>
      </c>
      <c r="C18" s="145" t="str">
        <f>Auxiliar!L18</f>
        <v>THE STRONGEST BOL - Jun</v>
      </c>
      <c r="D18" s="146">
        <f>'Tabela da Primeira Fase'!N18</f>
        <v>0</v>
      </c>
      <c r="E18" s="145" t="s">
        <v>10</v>
      </c>
      <c r="F18" s="146">
        <f>'Tabela da Primeira Fase'!P18</f>
        <v>0</v>
      </c>
      <c r="G18" s="145" t="str">
        <f>Auxiliar!L19</f>
        <v>BOCA JUNIORS ARG - Aéc</v>
      </c>
      <c r="H18" s="147" t="str">
        <f>Auxiliar!L48</f>
        <v>CRUZEIRO - PC</v>
      </c>
      <c r="J18" s="91"/>
    </row>
    <row r="19" spans="1:10" ht="20.100000000000001" customHeight="1" x14ac:dyDescent="0.25">
      <c r="A19" s="230"/>
      <c r="B19" s="144">
        <v>12</v>
      </c>
      <c r="C19" s="145" t="str">
        <f>Auxiliar!L23</f>
        <v>INTERNACIONAL - MaS</v>
      </c>
      <c r="D19" s="146">
        <f>'Tabela da Primeira Fase'!N19</f>
        <v>2</v>
      </c>
      <c r="E19" s="145" t="s">
        <v>10</v>
      </c>
      <c r="F19" s="146">
        <f>'Tabela da Primeira Fase'!P19</f>
        <v>0</v>
      </c>
      <c r="G19" s="145" t="str">
        <f>Auxiliar!L24</f>
        <v>RACING ARG - RoG</v>
      </c>
      <c r="H19" s="147" t="str">
        <f>Auxiliar!L33</f>
        <v>ATLÉTICO MG - RoB</v>
      </c>
      <c r="J19" s="91"/>
    </row>
    <row r="20" spans="1:10" ht="20.100000000000001" customHeight="1" x14ac:dyDescent="0.25">
      <c r="A20" s="227">
        <v>3</v>
      </c>
      <c r="B20" s="148">
        <v>6</v>
      </c>
      <c r="C20" s="149" t="str">
        <f>Auxiliar!L22</f>
        <v>INDEPENDIENTE ARG - Mar</v>
      </c>
      <c r="D20" s="150">
        <f>'Tabela da Primeira Fase'!N20</f>
        <v>1</v>
      </c>
      <c r="E20" s="149" t="s">
        <v>10</v>
      </c>
      <c r="F20" s="150">
        <f>'Tabela da Primeira Fase'!P20</f>
        <v>1</v>
      </c>
      <c r="G20" s="149" t="str">
        <f>Auxiliar!L23</f>
        <v>INTERNACIONAL - MaS</v>
      </c>
      <c r="H20" s="151" t="str">
        <f>Auxiliar!L38</f>
        <v>COLO COLO CHI - Mal</v>
      </c>
      <c r="J20" s="91"/>
    </row>
    <row r="21" spans="1:10" ht="20.100000000000001" customHeight="1" x14ac:dyDescent="0.25">
      <c r="A21" s="228"/>
      <c r="B21" s="148">
        <v>7</v>
      </c>
      <c r="C21" s="149" t="str">
        <f>Auxiliar!L27</f>
        <v>CRUZEIRO - PC</v>
      </c>
      <c r="D21" s="150">
        <f>'Tabela da Primeira Fase'!N21</f>
        <v>0</v>
      </c>
      <c r="E21" s="149" t="s">
        <v>10</v>
      </c>
      <c r="F21" s="150">
        <f>'Tabela da Primeira Fase'!P21</f>
        <v>0</v>
      </c>
      <c r="G21" s="149" t="str">
        <f>Auxiliar!L28</f>
        <v>PALMEIRAS - Alc</v>
      </c>
      <c r="H21" s="151" t="str">
        <f>Auxiliar!L41</f>
        <v>NÁUTICO - Jea</v>
      </c>
      <c r="J21" s="91"/>
    </row>
    <row r="22" spans="1:10" ht="20.100000000000001" customHeight="1" x14ac:dyDescent="0.25">
      <c r="A22" s="228"/>
      <c r="B22" s="148">
        <v>8</v>
      </c>
      <c r="C22" s="149" t="str">
        <f>Auxiliar!L2</f>
        <v>ATLÉTICO MG - RoB</v>
      </c>
      <c r="D22" s="150">
        <f>'Tabela da Primeira Fase'!N22</f>
        <v>0</v>
      </c>
      <c r="E22" s="149" t="s">
        <v>10</v>
      </c>
      <c r="F22" s="150">
        <f>'Tabela da Primeira Fase'!P22</f>
        <v>5</v>
      </c>
      <c r="G22" s="149" t="str">
        <f>Auxiliar!L3</f>
        <v>BOLIVAR BOL - AnB</v>
      </c>
      <c r="H22" s="151" t="str">
        <f>Auxiliar!L44</f>
        <v>BOCA JUNIORS ARG - Aéc</v>
      </c>
      <c r="J22" s="91"/>
    </row>
    <row r="23" spans="1:10" ht="20.100000000000001" customHeight="1" x14ac:dyDescent="0.25">
      <c r="A23" s="228"/>
      <c r="B23" s="148">
        <v>9</v>
      </c>
      <c r="C23" s="149" t="str">
        <f>Auxiliar!L7</f>
        <v>FLUMINENSE - Sim</v>
      </c>
      <c r="D23" s="150">
        <f>'Tabela da Primeira Fase'!N23</f>
        <v>0</v>
      </c>
      <c r="E23" s="149" t="s">
        <v>10</v>
      </c>
      <c r="F23" s="150">
        <f>'Tabela da Primeira Fase'!P23</f>
        <v>1</v>
      </c>
      <c r="G23" s="149" t="str">
        <f>Auxiliar!L8</f>
        <v>FLAMENGO - Vas</v>
      </c>
      <c r="H23" s="151" t="str">
        <f>Auxiliar!L47</f>
        <v>RACING ARG - RoG</v>
      </c>
      <c r="J23" s="91"/>
    </row>
    <row r="24" spans="1:10" ht="20.100000000000001" customHeight="1" x14ac:dyDescent="0.25">
      <c r="A24" s="228"/>
      <c r="B24" s="148">
        <v>11</v>
      </c>
      <c r="C24" s="149" t="str">
        <f>Auxiliar!L12</f>
        <v>NACIONAL URU - Ton</v>
      </c>
      <c r="D24" s="150">
        <f>'Tabela da Primeira Fase'!N24</f>
        <v>0</v>
      </c>
      <c r="E24" s="149" t="s">
        <v>10</v>
      </c>
      <c r="F24" s="150">
        <f>'Tabela da Primeira Fase'!P24</f>
        <v>0</v>
      </c>
      <c r="G24" s="149" t="str">
        <f>Auxiliar!L13</f>
        <v>BOTAFOGO - JoR</v>
      </c>
      <c r="H24" s="151" t="str">
        <f>Auxiliar!L50</f>
        <v>OLIMPIA PAR - Ama</v>
      </c>
      <c r="J24" s="91"/>
    </row>
    <row r="25" spans="1:10" ht="20.100000000000001" customHeight="1" x14ac:dyDescent="0.25">
      <c r="A25" s="231"/>
      <c r="B25" s="148">
        <v>12</v>
      </c>
      <c r="C25" s="149" t="str">
        <f>Auxiliar!L17</f>
        <v>GRÊMIO - MaF</v>
      </c>
      <c r="D25" s="150">
        <f>'Tabela da Primeira Fase'!N25</f>
        <v>2</v>
      </c>
      <c r="E25" s="149" t="s">
        <v>10</v>
      </c>
      <c r="F25" s="150">
        <f>'Tabela da Primeira Fase'!P25</f>
        <v>0</v>
      </c>
      <c r="G25" s="149" t="str">
        <f>Auxiliar!L18</f>
        <v>THE STRONGEST BOL - Jun</v>
      </c>
      <c r="H25" s="151" t="str">
        <f>Auxiliar!L35</f>
        <v>VASCO DA GAMA - Pim</v>
      </c>
      <c r="J25" s="91"/>
    </row>
    <row r="26" spans="1:10" ht="18" customHeight="1" x14ac:dyDescent="0.25">
      <c r="E26" s="1" t="s">
        <v>77</v>
      </c>
    </row>
    <row r="27" spans="1:10" ht="18" customHeight="1" x14ac:dyDescent="0.25">
      <c r="A27" s="131" t="s">
        <v>6</v>
      </c>
      <c r="B27" s="131" t="s">
        <v>7</v>
      </c>
      <c r="C27" s="133"/>
      <c r="D27" s="214" t="s">
        <v>9</v>
      </c>
      <c r="E27" s="215"/>
      <c r="F27" s="216"/>
      <c r="G27" s="132"/>
      <c r="H27" s="39" t="s">
        <v>35</v>
      </c>
    </row>
    <row r="28" spans="1:10" ht="18" customHeight="1" x14ac:dyDescent="0.25">
      <c r="A28" s="217">
        <v>4</v>
      </c>
      <c r="B28" s="152">
        <v>9</v>
      </c>
      <c r="C28" s="155" t="str">
        <f ca="1">'Tabela da Segunda Fase'!M8</f>
        <v>BOTAFOGO - JoR</v>
      </c>
      <c r="D28" s="156">
        <f>'Tabela da Segunda Fase'!N8</f>
        <v>1</v>
      </c>
      <c r="E28" s="155" t="s">
        <v>10</v>
      </c>
      <c r="F28" s="156">
        <f>'Tabela da Segunda Fase'!P8</f>
        <v>1</v>
      </c>
      <c r="G28" s="155" t="str">
        <f ca="1">'Tabela da Segunda Fase'!Q8</f>
        <v>BOLIVAR BOL - AnB</v>
      </c>
      <c r="H28" s="44" t="str">
        <f ca="1">'Tabela da Segunda Fase'!AB8</f>
        <v>INDEPENDIENTE ARG - Mar</v>
      </c>
    </row>
    <row r="29" spans="1:10" ht="18" customHeight="1" x14ac:dyDescent="0.25">
      <c r="A29" s="218"/>
      <c r="B29" s="152">
        <v>11</v>
      </c>
      <c r="C29" s="155" t="str">
        <f ca="1">'Tabela da Segunda Fase'!M9</f>
        <v>THE STRONGEST BOL - Jun</v>
      </c>
      <c r="D29" s="156">
        <f>'Tabela da Segunda Fase'!N9</f>
        <v>0</v>
      </c>
      <c r="E29" s="155" t="s">
        <v>10</v>
      </c>
      <c r="F29" s="156">
        <f>'Tabela da Segunda Fase'!P9</f>
        <v>1</v>
      </c>
      <c r="G29" s="155" t="str">
        <f ca="1">'Tabela da Segunda Fase'!Q9</f>
        <v>FLAMENGO - Vas</v>
      </c>
      <c r="H29" s="44" t="str">
        <f ca="1">'Tabela da Segunda Fase'!AB9</f>
        <v>CRUZEIRO - PC</v>
      </c>
    </row>
    <row r="30" spans="1:10" ht="18" customHeight="1" x14ac:dyDescent="0.25">
      <c r="A30" s="218"/>
      <c r="B30" s="152">
        <v>12</v>
      </c>
      <c r="C30" s="155" t="str">
        <f ca="1">'Tabela da Segunda Fase'!M10</f>
        <v>ATLÉTICO MG - RoB</v>
      </c>
      <c r="D30" s="156">
        <f>'Tabela da Segunda Fase'!N10</f>
        <v>0</v>
      </c>
      <c r="E30" s="155" t="s">
        <v>10</v>
      </c>
      <c r="F30" s="156">
        <f>'Tabela da Segunda Fase'!P10</f>
        <v>5</v>
      </c>
      <c r="G30" s="155" t="str">
        <f ca="1">'Tabela da Segunda Fase'!Q10</f>
        <v>NACIONAL URU - Ton</v>
      </c>
      <c r="H30" s="44" t="str">
        <f ca="1">'Tabela da Segunda Fase'!AB10</f>
        <v>INTERNACIONAL - MaS</v>
      </c>
    </row>
    <row r="31" spans="1:10" ht="18" customHeight="1" x14ac:dyDescent="0.25">
      <c r="A31" s="218"/>
      <c r="B31" s="152">
        <v>6</v>
      </c>
      <c r="C31" s="155" t="str">
        <f ca="1">'Tabela da Segunda Fase'!M11</f>
        <v>FLUMINENSE - Sim</v>
      </c>
      <c r="D31" s="156">
        <f>'Tabela da Segunda Fase'!N11</f>
        <v>0</v>
      </c>
      <c r="E31" s="155" t="s">
        <v>10</v>
      </c>
      <c r="F31" s="156">
        <f>'Tabela da Segunda Fase'!P11</f>
        <v>3</v>
      </c>
      <c r="G31" s="155" t="str">
        <f ca="1">'Tabela da Segunda Fase'!Q11</f>
        <v>GRÊMIO - MaF</v>
      </c>
      <c r="H31" s="44" t="str">
        <f ca="1">'Tabela da Segunda Fase'!AB11</f>
        <v>PALMEIRAS - Alc</v>
      </c>
    </row>
    <row r="32" spans="1:10" ht="18" customHeight="1" x14ac:dyDescent="0.25">
      <c r="A32" s="218"/>
      <c r="B32" s="152">
        <v>7</v>
      </c>
      <c r="C32" s="155" t="str">
        <f ca="1">'Tabela da Segunda Fase'!M12</f>
        <v>RACING ARG - RoG</v>
      </c>
      <c r="D32" s="156">
        <f>'Tabela da Segunda Fase'!N12</f>
        <v>1</v>
      </c>
      <c r="E32" s="155" t="s">
        <v>10</v>
      </c>
      <c r="F32" s="156">
        <f>'Tabela da Segunda Fase'!P12</f>
        <v>1</v>
      </c>
      <c r="G32" s="155" t="str">
        <f ca="1">'Tabela da Segunda Fase'!Q12</f>
        <v>VASCO DA GAMA - Pim</v>
      </c>
      <c r="H32" s="44" t="str">
        <f ca="1">'Tabela da Segunda Fase'!AB12</f>
        <v>NÁUTICO - Jea</v>
      </c>
    </row>
    <row r="33" spans="1:8" ht="18" customHeight="1" x14ac:dyDescent="0.25">
      <c r="A33" s="219"/>
      <c r="B33" s="152">
        <v>8</v>
      </c>
      <c r="C33" s="155" t="str">
        <f ca="1">'Tabela da Segunda Fase'!M13</f>
        <v>OLIMPIA PAR - Ama</v>
      </c>
      <c r="D33" s="156">
        <f>'Tabela da Segunda Fase'!N13</f>
        <v>3</v>
      </c>
      <c r="E33" s="155" t="s">
        <v>10</v>
      </c>
      <c r="F33" s="156">
        <f>'Tabela da Segunda Fase'!P13</f>
        <v>1</v>
      </c>
      <c r="G33" s="155" t="str">
        <f ca="1">'Tabela da Segunda Fase'!Q13</f>
        <v>COLO COLO CHI - Mal</v>
      </c>
      <c r="H33" s="44" t="str">
        <f ca="1">'Tabela da Segunda Fase'!AB13</f>
        <v>BOCA JUNIORS ARG - Aéc</v>
      </c>
    </row>
    <row r="34" spans="1:8" ht="18" customHeight="1" x14ac:dyDescent="0.25">
      <c r="A34" s="220">
        <v>5</v>
      </c>
      <c r="B34" s="153">
        <v>11</v>
      </c>
      <c r="C34" s="157" t="str">
        <f ca="1">'Tabela da Segunda Fase'!M14</f>
        <v>PALMEIRAS - Alc</v>
      </c>
      <c r="D34" s="158">
        <f>'Tabela da Segunda Fase'!N14</f>
        <v>0</v>
      </c>
      <c r="E34" s="157" t="s">
        <v>10</v>
      </c>
      <c r="F34" s="158">
        <f>'Tabela da Segunda Fase'!P14</f>
        <v>2</v>
      </c>
      <c r="G34" s="157" t="str">
        <f ca="1">'Tabela da Segunda Fase'!Q14</f>
        <v>BOTAFOGO - JoR</v>
      </c>
      <c r="H34" s="141" t="str">
        <f ca="1">'Tabela da Segunda Fase'!AB14</f>
        <v>NACIONAL URU - Ton</v>
      </c>
    </row>
    <row r="35" spans="1:8" ht="18" customHeight="1" x14ac:dyDescent="0.25">
      <c r="A35" s="221"/>
      <c r="B35" s="153">
        <v>12</v>
      </c>
      <c r="C35" s="157" t="str">
        <f ca="1">'Tabela da Segunda Fase'!M15</f>
        <v>INDEPENDIENTE ARG - Mar</v>
      </c>
      <c r="D35" s="158">
        <f>'Tabela da Segunda Fase'!N15</f>
        <v>0</v>
      </c>
      <c r="E35" s="157" t="s">
        <v>10</v>
      </c>
      <c r="F35" s="158">
        <f>'Tabela da Segunda Fase'!P15</f>
        <v>2</v>
      </c>
      <c r="G35" s="157" t="str">
        <f ca="1">'Tabela da Segunda Fase'!Q15</f>
        <v>THE STRONGEST BOL - Jun</v>
      </c>
      <c r="H35" s="141" t="str">
        <f ca="1">'Tabela da Segunda Fase'!AB15</f>
        <v>GRÊMIO - MaF</v>
      </c>
    </row>
    <row r="36" spans="1:8" ht="18" customHeight="1" x14ac:dyDescent="0.25">
      <c r="A36" s="221"/>
      <c r="B36" s="153">
        <v>6</v>
      </c>
      <c r="C36" s="157" t="str">
        <f ca="1">'Tabela da Segunda Fase'!M16</f>
        <v>CRUZEIRO - PC</v>
      </c>
      <c r="D36" s="158">
        <f>'Tabela da Segunda Fase'!N16</f>
        <v>3</v>
      </c>
      <c r="E36" s="157" t="s">
        <v>10</v>
      </c>
      <c r="F36" s="158">
        <f>'Tabela da Segunda Fase'!P16</f>
        <v>1</v>
      </c>
      <c r="G36" s="157" t="str">
        <f ca="1">'Tabela da Segunda Fase'!Q16</f>
        <v>ATLÉTICO MG - RoB</v>
      </c>
      <c r="H36" s="141" t="str">
        <f ca="1">'Tabela da Segunda Fase'!AB16</f>
        <v>BOLIVAR BOL - AnB</v>
      </c>
    </row>
    <row r="37" spans="1:8" ht="18" customHeight="1" x14ac:dyDescent="0.25">
      <c r="A37" s="221"/>
      <c r="B37" s="153">
        <v>7</v>
      </c>
      <c r="C37" s="157" t="str">
        <f ca="1">'Tabela da Segunda Fase'!M17</f>
        <v>INTERNACIONAL - MaS</v>
      </c>
      <c r="D37" s="158">
        <f>'Tabela da Segunda Fase'!N17</f>
        <v>1</v>
      </c>
      <c r="E37" s="157" t="s">
        <v>10</v>
      </c>
      <c r="F37" s="158">
        <f>'Tabela da Segunda Fase'!P17</f>
        <v>0</v>
      </c>
      <c r="G37" s="157" t="str">
        <f ca="1">'Tabela da Segunda Fase'!Q17</f>
        <v>FLUMINENSE - Sim</v>
      </c>
      <c r="H37" s="141" t="str">
        <f ca="1">'Tabela da Segunda Fase'!AB17</f>
        <v>FLAMENGO - Vas</v>
      </c>
    </row>
    <row r="38" spans="1:8" ht="18" customHeight="1" x14ac:dyDescent="0.25">
      <c r="A38" s="221"/>
      <c r="B38" s="154">
        <v>8</v>
      </c>
      <c r="C38" s="157" t="str">
        <f ca="1">'Tabela da Segunda Fase'!M18</f>
        <v>BOCA JUNIORS ARG - Aéc</v>
      </c>
      <c r="D38" s="158">
        <f>'Tabela da Segunda Fase'!N18</f>
        <v>1</v>
      </c>
      <c r="E38" s="157" t="s">
        <v>10</v>
      </c>
      <c r="F38" s="158">
        <f>'Tabela da Segunda Fase'!P18</f>
        <v>1</v>
      </c>
      <c r="G38" s="157" t="str">
        <f ca="1">'Tabela da Segunda Fase'!Q18</f>
        <v>RACING ARG - RoG</v>
      </c>
      <c r="H38" s="141" t="str">
        <f ca="1">'Tabela da Segunda Fase'!AB18</f>
        <v>OLIMPIA PAR - Ama</v>
      </c>
    </row>
    <row r="39" spans="1:8" ht="18" customHeight="1" x14ac:dyDescent="0.25">
      <c r="A39" s="222"/>
      <c r="B39" s="154">
        <v>9</v>
      </c>
      <c r="C39" s="157" t="str">
        <f ca="1">'Tabela da Segunda Fase'!M19</f>
        <v>NÁUTICO - Jea</v>
      </c>
      <c r="D39" s="158">
        <f>'Tabela da Segunda Fase'!N19</f>
        <v>2</v>
      </c>
      <c r="E39" s="157" t="s">
        <v>10</v>
      </c>
      <c r="F39" s="158">
        <f>'Tabela da Segunda Fase'!P19</f>
        <v>0</v>
      </c>
      <c r="G39" s="157" t="str">
        <f ca="1">'Tabela da Segunda Fase'!Q19</f>
        <v>COLO COLO CHI - Mal</v>
      </c>
      <c r="H39" s="141" t="str">
        <f ca="1">'Tabela da Segunda Fase'!AB19</f>
        <v>VASCO DA GAMA - Pim</v>
      </c>
    </row>
    <row r="40" spans="1:8" ht="18" customHeight="1" x14ac:dyDescent="0.25">
      <c r="A40" s="217">
        <v>6</v>
      </c>
      <c r="B40" s="152">
        <v>12</v>
      </c>
      <c r="C40" s="155" t="str">
        <f ca="1">'Tabela da Segunda Fase'!M20</f>
        <v>BOLIVAR BOL - AnB</v>
      </c>
      <c r="D40" s="156">
        <f>'Tabela da Segunda Fase'!N20</f>
        <v>0</v>
      </c>
      <c r="E40" s="155" t="s">
        <v>10</v>
      </c>
      <c r="F40" s="156">
        <f>'Tabela da Segunda Fase'!P20</f>
        <v>3</v>
      </c>
      <c r="G40" s="155" t="str">
        <f ca="1">'Tabela da Segunda Fase'!Q20</f>
        <v>PALMEIRAS - Alc</v>
      </c>
      <c r="H40" s="44" t="str">
        <f ca="1">'Tabela da Segunda Fase'!AB20</f>
        <v>FLUMINENSE - Sim</v>
      </c>
    </row>
    <row r="41" spans="1:8" ht="18" customHeight="1" x14ac:dyDescent="0.25">
      <c r="A41" s="218"/>
      <c r="B41" s="152">
        <v>6</v>
      </c>
      <c r="C41" s="155" t="str">
        <f ca="1">'Tabela da Segunda Fase'!M21</f>
        <v>FLAMENGO - Vas</v>
      </c>
      <c r="D41" s="156">
        <f>'Tabela da Segunda Fase'!N21</f>
        <v>3</v>
      </c>
      <c r="E41" s="155" t="s">
        <v>10</v>
      </c>
      <c r="F41" s="156">
        <f>'Tabela da Segunda Fase'!P21</f>
        <v>0</v>
      </c>
      <c r="G41" s="155" t="str">
        <f ca="1">'Tabela da Segunda Fase'!Q21</f>
        <v>INDEPENDIENTE ARG - Mar</v>
      </c>
      <c r="H41" s="44" t="str">
        <f ca="1">'Tabela da Segunda Fase'!AB21</f>
        <v>BOTAFOGO - JoR</v>
      </c>
    </row>
    <row r="42" spans="1:8" ht="18" customHeight="1" x14ac:dyDescent="0.25">
      <c r="A42" s="218"/>
      <c r="B42" s="152">
        <v>7</v>
      </c>
      <c r="C42" s="155" t="str">
        <f ca="1">'Tabela da Segunda Fase'!M22</f>
        <v>NACIONAL URU - Ton</v>
      </c>
      <c r="D42" s="156">
        <f>'Tabela da Segunda Fase'!N22</f>
        <v>2</v>
      </c>
      <c r="E42" s="155" t="s">
        <v>10</v>
      </c>
      <c r="F42" s="156">
        <f>'Tabela da Segunda Fase'!P22</f>
        <v>0</v>
      </c>
      <c r="G42" s="155" t="str">
        <f ca="1">'Tabela da Segunda Fase'!Q22</f>
        <v>CRUZEIRO - PC</v>
      </c>
      <c r="H42" s="44" t="str">
        <f ca="1">'Tabela da Segunda Fase'!AB22</f>
        <v>THE STRONGEST BOL - Jun</v>
      </c>
    </row>
    <row r="43" spans="1:8" ht="18" customHeight="1" x14ac:dyDescent="0.25">
      <c r="A43" s="218"/>
      <c r="B43" s="152">
        <v>8</v>
      </c>
      <c r="C43" s="155" t="str">
        <f ca="1">'Tabela da Segunda Fase'!M23</f>
        <v>GRÊMIO - MaF</v>
      </c>
      <c r="D43" s="156">
        <f>'Tabela da Segunda Fase'!N23</f>
        <v>4</v>
      </c>
      <c r="E43" s="155" t="s">
        <v>10</v>
      </c>
      <c r="F43" s="156">
        <f>'Tabela da Segunda Fase'!P23</f>
        <v>2</v>
      </c>
      <c r="G43" s="155" t="str">
        <f ca="1">'Tabela da Segunda Fase'!Q23</f>
        <v>INTERNACIONAL - MaS</v>
      </c>
      <c r="H43" s="44" t="str">
        <f ca="1">'Tabela da Segunda Fase'!AB23</f>
        <v>ATLÉTICO MG - RoB</v>
      </c>
    </row>
    <row r="44" spans="1:8" ht="18" customHeight="1" x14ac:dyDescent="0.25">
      <c r="A44" s="218"/>
      <c r="B44" s="152">
        <v>9</v>
      </c>
      <c r="C44" s="155" t="str">
        <f ca="1">'Tabela da Segunda Fase'!M24</f>
        <v>VASCO DA GAMA - Pim</v>
      </c>
      <c r="D44" s="156">
        <f>'Tabela da Segunda Fase'!N24</f>
        <v>0</v>
      </c>
      <c r="E44" s="155" t="s">
        <v>10</v>
      </c>
      <c r="F44" s="156">
        <f>'Tabela da Segunda Fase'!P24</f>
        <v>1</v>
      </c>
      <c r="G44" s="155" t="str">
        <f ca="1">'Tabela da Segunda Fase'!Q24</f>
        <v>BOCA JUNIORS ARG - Aéc</v>
      </c>
      <c r="H44" s="44" t="str">
        <f ca="1">'Tabela da Segunda Fase'!AB24</f>
        <v>COLO COLO CHI - Mal</v>
      </c>
    </row>
    <row r="45" spans="1:8" ht="18" customHeight="1" x14ac:dyDescent="0.25">
      <c r="A45" s="219"/>
      <c r="B45" s="111">
        <v>11</v>
      </c>
      <c r="C45" s="155" t="str">
        <f ca="1">'Tabela da Segunda Fase'!M25</f>
        <v>OLIMPIA PAR - Ama</v>
      </c>
      <c r="D45" s="156">
        <f>'Tabela da Segunda Fase'!N25</f>
        <v>0</v>
      </c>
      <c r="E45" s="155" t="s">
        <v>10</v>
      </c>
      <c r="F45" s="156">
        <f>'Tabela da Segunda Fase'!P25</f>
        <v>2</v>
      </c>
      <c r="G45" s="155" t="str">
        <f ca="1">'Tabela da Segunda Fase'!Q25</f>
        <v>NÁUTICO - Jea</v>
      </c>
      <c r="H45" s="44" t="str">
        <f ca="1">'Tabela da Segunda Fase'!AB25</f>
        <v>RACING ARG - RoG</v>
      </c>
    </row>
    <row r="46" spans="1:8" ht="18" customHeight="1" x14ac:dyDescent="0.25">
      <c r="A46" s="46"/>
      <c r="B46" s="46"/>
      <c r="C46" s="31"/>
      <c r="D46" s="31"/>
      <c r="E46" s="31"/>
      <c r="F46" s="31"/>
      <c r="G46" s="31"/>
      <c r="H46" s="48"/>
    </row>
    <row r="47" spans="1:8" ht="18" customHeight="1" x14ac:dyDescent="0.25">
      <c r="A47" s="206" t="s">
        <v>112</v>
      </c>
      <c r="B47" s="207"/>
      <c r="C47" s="207"/>
      <c r="D47" s="207"/>
      <c r="E47" s="207"/>
      <c r="F47" s="207"/>
      <c r="G47" s="207"/>
      <c r="H47" s="207"/>
    </row>
    <row r="48" spans="1:8" ht="18" customHeight="1" x14ac:dyDescent="0.25">
      <c r="A48" s="46"/>
      <c r="B48" s="46"/>
      <c r="C48" s="49"/>
      <c r="D48" s="50"/>
      <c r="E48" s="130"/>
      <c r="F48" s="50"/>
      <c r="G48" s="49"/>
      <c r="H48" s="48"/>
    </row>
    <row r="49" spans="1:8" ht="18" customHeight="1" x14ac:dyDescent="0.25">
      <c r="A49" s="232">
        <v>7</v>
      </c>
      <c r="B49" s="159">
        <v>11</v>
      </c>
      <c r="C49" s="155" t="str">
        <f ca="1">'Tabela da Segunda Fase'!M29</f>
        <v>BOTAFOGO - JoR</v>
      </c>
      <c r="D49" s="156">
        <f>'Tabela da Segunda Fase'!N29</f>
        <v>0</v>
      </c>
      <c r="E49" s="155" t="s">
        <v>10</v>
      </c>
      <c r="F49" s="156">
        <f>'Tabela da Segunda Fase'!P29</f>
        <v>0</v>
      </c>
      <c r="G49" s="155" t="str">
        <f ca="1">'Tabela da Segunda Fase'!Q29</f>
        <v>GRÊMIO - MaF</v>
      </c>
      <c r="H49" s="44" t="str">
        <f ca="1">'Tabela da Segunda Fase'!AB29</f>
        <v>THE STRONGEST BOL - Jun</v>
      </c>
    </row>
    <row r="50" spans="1:8" ht="18" customHeight="1" x14ac:dyDescent="0.25">
      <c r="A50" s="233"/>
      <c r="B50" s="159">
        <v>12</v>
      </c>
      <c r="C50" s="155" t="str">
        <f ca="1">'Tabela da Segunda Fase'!M30</f>
        <v>FLAMENGO - Vas</v>
      </c>
      <c r="D50" s="156">
        <f>'Tabela da Segunda Fase'!N30</f>
        <v>1</v>
      </c>
      <c r="E50" s="155" t="s">
        <v>10</v>
      </c>
      <c r="F50" s="156">
        <f>'Tabela da Segunda Fase'!P30</f>
        <v>2</v>
      </c>
      <c r="G50" s="155" t="str">
        <f ca="1">'Tabela da Segunda Fase'!Q30</f>
        <v>NACIONAL URU - Ton</v>
      </c>
      <c r="H50" s="44" t="str">
        <f ca="1">'Tabela da Segunda Fase'!AB30</f>
        <v>PALMEIRAS - Alc</v>
      </c>
    </row>
    <row r="51" spans="1:8" ht="18" customHeight="1" x14ac:dyDescent="0.25">
      <c r="A51" s="234"/>
      <c r="B51" s="154">
        <v>7</v>
      </c>
      <c r="C51" s="157" t="str">
        <f ca="1">'Tabela da Segunda Fase'!M31</f>
        <v>BOCA JUNIORS ARG - Aéc</v>
      </c>
      <c r="D51" s="158">
        <f>'Tabela da Segunda Fase'!N31</f>
        <v>0</v>
      </c>
      <c r="E51" s="157" t="s">
        <v>10</v>
      </c>
      <c r="F51" s="158">
        <f>'Tabela da Segunda Fase'!P31</f>
        <v>2</v>
      </c>
      <c r="G51" s="157" t="str">
        <f ca="1">'Tabela da Segunda Fase'!Q31</f>
        <v>NÁUTICO - Jea</v>
      </c>
      <c r="H51" s="141" t="str">
        <f ca="1">'Tabela da Segunda Fase'!AB31</f>
        <v>RACING ARG - RoG</v>
      </c>
    </row>
    <row r="52" spans="1:8" ht="18" customHeight="1" x14ac:dyDescent="0.25">
      <c r="A52" s="46"/>
      <c r="B52" s="46"/>
      <c r="C52" s="49"/>
      <c r="D52" s="50"/>
      <c r="E52" s="130"/>
      <c r="F52" s="50"/>
      <c r="G52" s="49"/>
      <c r="H52" s="48"/>
    </row>
    <row r="53" spans="1:8" ht="18" customHeight="1" x14ac:dyDescent="0.25">
      <c r="A53" s="206" t="s">
        <v>113</v>
      </c>
      <c r="B53" s="207"/>
      <c r="C53" s="207"/>
      <c r="D53" s="207"/>
      <c r="E53" s="207"/>
      <c r="F53" s="207"/>
      <c r="G53" s="207"/>
      <c r="H53" s="207"/>
    </row>
    <row r="54" spans="1:8" ht="18" customHeight="1" x14ac:dyDescent="0.25">
      <c r="A54" s="46"/>
      <c r="B54" s="46"/>
      <c r="C54" s="49"/>
      <c r="D54" s="50"/>
      <c r="E54" s="130"/>
      <c r="F54" s="50"/>
      <c r="G54" s="49"/>
      <c r="H54" s="48"/>
    </row>
    <row r="55" spans="1:8" ht="18" customHeight="1" x14ac:dyDescent="0.25">
      <c r="A55" s="162">
        <v>8</v>
      </c>
      <c r="B55" s="159">
        <v>9</v>
      </c>
      <c r="C55" s="155" t="str">
        <f ca="1">'Tabela da Segunda Fase'!M35</f>
        <v>GRÊMIO - MaF</v>
      </c>
      <c r="D55" s="156">
        <f>'Tabela da Segunda Fase'!N35</f>
        <v>0</v>
      </c>
      <c r="E55" s="155" t="s">
        <v>10</v>
      </c>
      <c r="F55" s="156">
        <f>'Tabela da Segunda Fase'!P35</f>
        <v>1</v>
      </c>
      <c r="G55" s="155" t="str">
        <f ca="1">'Tabela da Segunda Fase'!Q35</f>
        <v>NACIONAL URU - Ton</v>
      </c>
      <c r="H55" s="44" t="str">
        <f>'Tabela da Segunda Fase'!AB35</f>
        <v>Quarto</v>
      </c>
    </row>
    <row r="56" spans="1:8" ht="18" customHeight="1" x14ac:dyDescent="0.25">
      <c r="A56" s="13"/>
      <c r="B56" s="14"/>
      <c r="C56" s="11"/>
      <c r="D56" s="127"/>
      <c r="E56" s="127"/>
      <c r="F56" s="127"/>
      <c r="G56" s="11"/>
    </row>
    <row r="57" spans="1:8" ht="18" customHeight="1" x14ac:dyDescent="0.25">
      <c r="A57" s="13"/>
      <c r="B57" s="14"/>
      <c r="C57" s="11"/>
      <c r="D57" s="127"/>
      <c r="E57" s="127"/>
      <c r="F57" s="127"/>
      <c r="G57" s="11"/>
    </row>
    <row r="58" spans="1:8" x14ac:dyDescent="0.25">
      <c r="A58" s="13"/>
      <c r="B58" s="14"/>
      <c r="C58" s="11"/>
      <c r="D58" s="127"/>
      <c r="E58" s="127"/>
      <c r="F58" s="127"/>
      <c r="G58" s="11"/>
    </row>
    <row r="59" spans="1:8" x14ac:dyDescent="0.25">
      <c r="A59" s="13"/>
      <c r="B59" s="14"/>
      <c r="C59" s="11"/>
      <c r="D59" s="127"/>
      <c r="E59" s="127"/>
      <c r="F59" s="127"/>
      <c r="G59" s="11"/>
    </row>
    <row r="60" spans="1:8" x14ac:dyDescent="0.25">
      <c r="A60" s="13"/>
      <c r="B60" s="14"/>
      <c r="C60" s="11"/>
      <c r="D60" s="127"/>
      <c r="E60" s="127"/>
      <c r="F60" s="127"/>
      <c r="G60" s="11"/>
    </row>
    <row r="61" spans="1:8" x14ac:dyDescent="0.25">
      <c r="A61" s="13"/>
      <c r="B61" s="14"/>
      <c r="C61" s="11"/>
      <c r="D61" s="127"/>
      <c r="E61" s="127"/>
      <c r="F61" s="127"/>
      <c r="G61" s="11"/>
    </row>
    <row r="62" spans="1:8" x14ac:dyDescent="0.25">
      <c r="A62" s="13"/>
      <c r="B62" s="14"/>
      <c r="C62" s="11"/>
      <c r="D62" s="127"/>
      <c r="E62" s="127"/>
      <c r="F62" s="127"/>
      <c r="G62" s="11"/>
    </row>
    <row r="63" spans="1:8" x14ac:dyDescent="0.25">
      <c r="A63" s="13"/>
      <c r="B63" s="14"/>
      <c r="C63" s="11"/>
      <c r="D63" s="127"/>
      <c r="E63" s="127"/>
      <c r="F63" s="127"/>
      <c r="G63" s="11"/>
    </row>
    <row r="64" spans="1:8" x14ac:dyDescent="0.25">
      <c r="A64" s="13"/>
      <c r="B64" s="14"/>
      <c r="C64" s="11"/>
      <c r="D64" s="127"/>
      <c r="E64" s="127"/>
      <c r="F64" s="127"/>
      <c r="G64" s="11"/>
    </row>
    <row r="65" spans="1:7" x14ac:dyDescent="0.25">
      <c r="A65" s="13"/>
      <c r="B65" s="14"/>
      <c r="C65" s="11"/>
      <c r="D65" s="127"/>
      <c r="E65" s="127"/>
      <c r="F65" s="127"/>
      <c r="G65" s="11"/>
    </row>
    <row r="66" spans="1:7" x14ac:dyDescent="0.25">
      <c r="A66" s="13"/>
      <c r="B66" s="14"/>
      <c r="C66" s="11"/>
      <c r="D66" s="127"/>
      <c r="E66" s="127"/>
      <c r="F66" s="127"/>
      <c r="G66" s="11"/>
    </row>
    <row r="67" spans="1:7" x14ac:dyDescent="0.25">
      <c r="A67" s="13"/>
      <c r="B67" s="14"/>
      <c r="C67" s="11"/>
      <c r="D67" s="127"/>
      <c r="E67" s="127"/>
      <c r="F67" s="127"/>
      <c r="G67" s="11"/>
    </row>
    <row r="68" spans="1:7" x14ac:dyDescent="0.25">
      <c r="A68" s="13"/>
      <c r="B68" s="14"/>
      <c r="C68" s="11"/>
      <c r="D68" s="127"/>
      <c r="E68" s="127"/>
      <c r="F68" s="127"/>
      <c r="G68" s="11"/>
    </row>
    <row r="69" spans="1:7" x14ac:dyDescent="0.25">
      <c r="A69" s="13"/>
      <c r="B69" s="14"/>
      <c r="C69" s="11"/>
      <c r="D69" s="127"/>
      <c r="E69" s="127"/>
      <c r="F69" s="127"/>
      <c r="G69" s="11"/>
    </row>
    <row r="70" spans="1:7" x14ac:dyDescent="0.25">
      <c r="A70" s="13"/>
      <c r="B70" s="14"/>
      <c r="C70" s="11"/>
      <c r="D70" s="127"/>
      <c r="E70" s="127"/>
      <c r="F70" s="127"/>
      <c r="G70" s="11"/>
    </row>
    <row r="71" spans="1:7" x14ac:dyDescent="0.25">
      <c r="A71" s="13"/>
      <c r="B71" s="14"/>
      <c r="C71" s="11"/>
      <c r="D71" s="127"/>
      <c r="E71" s="127"/>
      <c r="F71" s="127"/>
      <c r="G71" s="11"/>
    </row>
    <row r="72" spans="1:7" x14ac:dyDescent="0.25">
      <c r="A72" s="13"/>
      <c r="B72" s="14"/>
      <c r="C72" s="11"/>
      <c r="D72" s="127"/>
      <c r="E72" s="127"/>
      <c r="F72" s="127"/>
      <c r="G72" s="11"/>
    </row>
    <row r="73" spans="1:7" x14ac:dyDescent="0.25">
      <c r="A73" s="13"/>
      <c r="B73" s="14"/>
      <c r="C73" s="11"/>
      <c r="D73" s="127"/>
      <c r="E73" s="127"/>
      <c r="F73" s="127"/>
      <c r="G73" s="11"/>
    </row>
    <row r="74" spans="1:7" x14ac:dyDescent="0.25">
      <c r="A74" s="13"/>
      <c r="B74" s="14"/>
      <c r="C74" s="11"/>
      <c r="D74" s="127"/>
      <c r="E74" s="127"/>
      <c r="F74" s="127"/>
      <c r="G74" s="11"/>
    </row>
    <row r="75" spans="1:7" x14ac:dyDescent="0.25">
      <c r="A75" s="13"/>
      <c r="B75" s="14"/>
      <c r="C75" s="11"/>
      <c r="D75" s="127"/>
      <c r="E75" s="127"/>
      <c r="F75" s="127"/>
      <c r="G75" s="11"/>
    </row>
    <row r="76" spans="1:7" x14ac:dyDescent="0.25">
      <c r="A76" s="13"/>
      <c r="B76" s="14"/>
      <c r="C76" s="11"/>
      <c r="D76" s="127"/>
      <c r="E76" s="127"/>
      <c r="F76" s="127"/>
      <c r="G76" s="11"/>
    </row>
    <row r="77" spans="1:7" x14ac:dyDescent="0.25">
      <c r="A77" s="13"/>
      <c r="B77" s="14"/>
      <c r="C77" s="11"/>
      <c r="D77" s="127"/>
      <c r="E77" s="127"/>
      <c r="F77" s="127"/>
      <c r="G77" s="11"/>
    </row>
    <row r="78" spans="1:7" x14ac:dyDescent="0.25">
      <c r="A78" s="13"/>
      <c r="B78" s="14"/>
      <c r="C78" s="11"/>
      <c r="D78" s="127"/>
      <c r="E78" s="127"/>
      <c r="F78" s="127"/>
      <c r="G78" s="11"/>
    </row>
    <row r="79" spans="1:7" x14ac:dyDescent="0.25">
      <c r="A79" s="13"/>
      <c r="B79" s="14"/>
      <c r="C79" s="11"/>
      <c r="D79" s="127"/>
      <c r="E79" s="127"/>
      <c r="F79" s="127"/>
      <c r="G79" s="11"/>
    </row>
    <row r="80" spans="1:7" x14ac:dyDescent="0.25">
      <c r="A80" s="13"/>
      <c r="B80" s="14"/>
      <c r="C80" s="11"/>
      <c r="D80" s="127"/>
      <c r="E80" s="127"/>
      <c r="F80" s="127"/>
      <c r="G80" s="11"/>
    </row>
    <row r="81" spans="1:7" x14ac:dyDescent="0.25">
      <c r="A81" s="13"/>
      <c r="B81" s="14"/>
      <c r="C81" s="11"/>
      <c r="D81" s="127"/>
      <c r="E81" s="127"/>
      <c r="F81" s="127"/>
      <c r="G81" s="11"/>
    </row>
    <row r="82" spans="1:7" x14ac:dyDescent="0.25">
      <c r="A82" s="13"/>
      <c r="B82" s="14"/>
      <c r="C82" s="11"/>
      <c r="D82" s="127"/>
      <c r="E82" s="127"/>
      <c r="F82" s="127"/>
      <c r="G82" s="11"/>
    </row>
    <row r="83" spans="1:7" x14ac:dyDescent="0.25">
      <c r="A83" s="13"/>
      <c r="B83" s="14"/>
      <c r="C83" s="11"/>
      <c r="D83" s="127"/>
      <c r="E83" s="127"/>
      <c r="F83" s="127"/>
      <c r="G83" s="11"/>
    </row>
    <row r="84" spans="1:7" x14ac:dyDescent="0.25">
      <c r="A84" s="13"/>
      <c r="B84" s="14"/>
      <c r="C84" s="11"/>
      <c r="D84" s="127"/>
      <c r="E84" s="127"/>
      <c r="F84" s="127"/>
      <c r="G84" s="11"/>
    </row>
    <row r="85" spans="1:7" x14ac:dyDescent="0.25">
      <c r="A85" s="13"/>
      <c r="B85" s="14"/>
      <c r="C85" s="11"/>
      <c r="D85" s="127"/>
      <c r="E85" s="127"/>
      <c r="F85" s="127"/>
      <c r="G85" s="11"/>
    </row>
    <row r="86" spans="1:7" x14ac:dyDescent="0.25">
      <c r="A86" s="13"/>
      <c r="B86" s="14"/>
      <c r="C86" s="11"/>
      <c r="D86" s="127"/>
      <c r="E86" s="127"/>
      <c r="F86" s="127"/>
      <c r="G86" s="11"/>
    </row>
    <row r="87" spans="1:7" x14ac:dyDescent="0.25">
      <c r="A87" s="13"/>
      <c r="B87" s="14"/>
      <c r="C87" s="11"/>
      <c r="D87" s="127"/>
      <c r="E87" s="127"/>
      <c r="F87" s="127"/>
      <c r="G87" s="11"/>
    </row>
    <row r="88" spans="1:7" x14ac:dyDescent="0.25">
      <c r="A88" s="13"/>
      <c r="B88" s="14"/>
      <c r="C88" s="11"/>
      <c r="D88" s="127"/>
      <c r="E88" s="127"/>
      <c r="F88" s="127"/>
      <c r="G88" s="11"/>
    </row>
    <row r="89" spans="1:7" x14ac:dyDescent="0.25">
      <c r="A89" s="13"/>
      <c r="B89" s="14"/>
      <c r="C89" s="11"/>
      <c r="D89" s="127"/>
      <c r="E89" s="127"/>
      <c r="F89" s="127"/>
      <c r="G89" s="11"/>
    </row>
    <row r="90" spans="1:7" x14ac:dyDescent="0.25">
      <c r="A90" s="13"/>
      <c r="B90" s="14"/>
      <c r="C90" s="11"/>
      <c r="D90" s="127"/>
      <c r="E90" s="127"/>
      <c r="F90" s="127"/>
      <c r="G90" s="11"/>
    </row>
    <row r="91" spans="1:7" x14ac:dyDescent="0.25">
      <c r="A91" s="13"/>
      <c r="B91" s="14"/>
      <c r="C91" s="11"/>
      <c r="D91" s="127"/>
      <c r="E91" s="127"/>
      <c r="F91" s="127"/>
      <c r="G91" s="11"/>
    </row>
    <row r="92" spans="1:7" x14ac:dyDescent="0.25">
      <c r="A92" s="13"/>
      <c r="B92" s="14"/>
      <c r="C92" s="11"/>
      <c r="D92" s="127"/>
      <c r="E92" s="127"/>
      <c r="F92" s="127"/>
      <c r="G92" s="11"/>
    </row>
    <row r="93" spans="1:7" x14ac:dyDescent="0.25">
      <c r="A93" s="13"/>
      <c r="B93" s="14"/>
      <c r="C93" s="11"/>
      <c r="D93" s="127"/>
      <c r="E93" s="127"/>
      <c r="F93" s="127"/>
      <c r="G93" s="11"/>
    </row>
    <row r="94" spans="1:7" x14ac:dyDescent="0.25">
      <c r="A94" s="13"/>
      <c r="B94" s="14"/>
      <c r="C94" s="11"/>
      <c r="D94" s="127"/>
      <c r="E94" s="127"/>
      <c r="F94" s="127"/>
      <c r="G94" s="11"/>
    </row>
    <row r="95" spans="1:7" x14ac:dyDescent="0.25">
      <c r="A95" s="13"/>
      <c r="B95" s="14"/>
      <c r="C95" s="11"/>
      <c r="D95" s="127"/>
      <c r="E95" s="127"/>
      <c r="F95" s="127"/>
      <c r="G95" s="11"/>
    </row>
    <row r="96" spans="1:7" x14ac:dyDescent="0.25">
      <c r="A96" s="13"/>
      <c r="B96" s="14"/>
      <c r="C96" s="11"/>
      <c r="D96" s="127"/>
      <c r="E96" s="127"/>
      <c r="F96" s="127"/>
      <c r="G96" s="11"/>
    </row>
    <row r="97" spans="1:7" x14ac:dyDescent="0.25">
      <c r="A97" s="13"/>
      <c r="B97" s="14"/>
      <c r="C97" s="11"/>
      <c r="D97" s="127"/>
      <c r="E97" s="127"/>
      <c r="F97" s="127"/>
      <c r="G97" s="11"/>
    </row>
    <row r="98" spans="1:7" x14ac:dyDescent="0.25">
      <c r="A98" s="13"/>
      <c r="B98" s="14"/>
      <c r="C98" s="11"/>
      <c r="D98" s="127"/>
      <c r="E98" s="127"/>
      <c r="F98" s="127"/>
      <c r="G98" s="11"/>
    </row>
    <row r="99" spans="1:7" x14ac:dyDescent="0.25">
      <c r="A99" s="13"/>
      <c r="B99" s="14"/>
      <c r="C99" s="11"/>
      <c r="D99" s="127"/>
      <c r="E99" s="127"/>
      <c r="F99" s="127"/>
      <c r="G99" s="11"/>
    </row>
    <row r="100" spans="1:7" x14ac:dyDescent="0.25">
      <c r="A100" s="13"/>
      <c r="B100" s="14"/>
      <c r="C100" s="11"/>
      <c r="D100" s="127"/>
      <c r="E100" s="127"/>
      <c r="F100" s="127"/>
      <c r="G100" s="11"/>
    </row>
    <row r="101" spans="1:7" x14ac:dyDescent="0.25">
      <c r="A101" s="13"/>
      <c r="B101" s="14"/>
      <c r="C101" s="11"/>
      <c r="D101" s="127"/>
      <c r="E101" s="127"/>
      <c r="F101" s="127"/>
      <c r="G101" s="11"/>
    </row>
    <row r="102" spans="1:7" x14ac:dyDescent="0.25">
      <c r="A102" s="13"/>
      <c r="B102" s="14"/>
      <c r="C102" s="11"/>
      <c r="D102" s="127"/>
      <c r="E102" s="127"/>
      <c r="F102" s="127"/>
      <c r="G102" s="11"/>
    </row>
    <row r="103" spans="1:7" x14ac:dyDescent="0.25">
      <c r="A103" s="13"/>
      <c r="B103" s="14"/>
      <c r="C103" s="11"/>
      <c r="D103" s="127"/>
      <c r="E103" s="127"/>
      <c r="F103" s="127"/>
      <c r="G103" s="11"/>
    </row>
    <row r="104" spans="1:7" x14ac:dyDescent="0.25">
      <c r="A104" s="13"/>
      <c r="B104" s="14"/>
      <c r="C104" s="11"/>
      <c r="D104" s="127"/>
      <c r="E104" s="127"/>
      <c r="F104" s="127"/>
      <c r="G104" s="11"/>
    </row>
    <row r="105" spans="1:7" x14ac:dyDescent="0.25">
      <c r="A105" s="13"/>
      <c r="B105" s="14"/>
      <c r="C105" s="11"/>
      <c r="D105" s="127"/>
      <c r="E105" s="127"/>
      <c r="F105" s="127"/>
      <c r="G105" s="11"/>
    </row>
    <row r="106" spans="1:7" x14ac:dyDescent="0.25">
      <c r="A106" s="13"/>
      <c r="B106" s="14"/>
      <c r="C106" s="11"/>
      <c r="D106" s="127"/>
      <c r="E106" s="127"/>
      <c r="F106" s="127"/>
      <c r="G106" s="11"/>
    </row>
    <row r="107" spans="1:7" x14ac:dyDescent="0.25">
      <c r="A107" s="13"/>
      <c r="B107" s="14"/>
      <c r="C107" s="11"/>
      <c r="D107" s="127"/>
      <c r="E107" s="127"/>
      <c r="F107" s="127"/>
      <c r="G107" s="11"/>
    </row>
    <row r="108" spans="1:7" x14ac:dyDescent="0.25">
      <c r="A108" s="13"/>
      <c r="B108" s="14"/>
      <c r="C108" s="11"/>
      <c r="D108" s="127"/>
      <c r="E108" s="127"/>
      <c r="F108" s="127"/>
      <c r="G108" s="11"/>
    </row>
    <row r="109" spans="1:7" x14ac:dyDescent="0.25">
      <c r="A109" s="13"/>
      <c r="B109" s="14"/>
      <c r="C109" s="11"/>
      <c r="D109" s="127"/>
      <c r="E109" s="127"/>
      <c r="F109" s="127"/>
      <c r="G109" s="11"/>
    </row>
    <row r="110" spans="1:7" x14ac:dyDescent="0.25">
      <c r="A110" s="13"/>
      <c r="B110" s="14"/>
      <c r="C110" s="11"/>
      <c r="D110" s="127"/>
      <c r="E110" s="127"/>
      <c r="F110" s="127"/>
      <c r="G110" s="11"/>
    </row>
    <row r="111" spans="1:7" x14ac:dyDescent="0.25">
      <c r="A111" s="13"/>
      <c r="B111" s="14"/>
      <c r="C111" s="11"/>
      <c r="D111" s="127"/>
      <c r="E111" s="127"/>
      <c r="F111" s="127"/>
      <c r="G111" s="11"/>
    </row>
    <row r="112" spans="1:7" x14ac:dyDescent="0.25">
      <c r="A112" s="13"/>
      <c r="B112" s="14"/>
      <c r="C112" s="11"/>
      <c r="D112" s="127"/>
      <c r="E112" s="127"/>
      <c r="F112" s="127"/>
      <c r="G112" s="11"/>
    </row>
    <row r="113" spans="1:7" x14ac:dyDescent="0.25">
      <c r="A113" s="13"/>
      <c r="B113" s="14"/>
      <c r="C113" s="11"/>
      <c r="D113" s="127"/>
      <c r="E113" s="127"/>
      <c r="F113" s="127"/>
      <c r="G113" s="11"/>
    </row>
    <row r="114" spans="1:7" x14ac:dyDescent="0.25">
      <c r="A114" s="13"/>
      <c r="B114" s="14"/>
      <c r="C114" s="11"/>
      <c r="D114" s="127"/>
      <c r="E114" s="127"/>
      <c r="F114" s="127"/>
      <c r="G114" s="11"/>
    </row>
    <row r="115" spans="1:7" x14ac:dyDescent="0.25">
      <c r="A115" s="13"/>
      <c r="B115" s="14"/>
      <c r="C115" s="11"/>
      <c r="D115" s="127"/>
      <c r="E115" s="127"/>
      <c r="F115" s="127"/>
      <c r="G115" s="11"/>
    </row>
    <row r="116" spans="1:7" x14ac:dyDescent="0.25">
      <c r="A116" s="13"/>
      <c r="B116" s="14"/>
      <c r="C116" s="11"/>
      <c r="D116" s="127"/>
      <c r="E116" s="127"/>
      <c r="F116" s="127"/>
      <c r="G116" s="11"/>
    </row>
    <row r="117" spans="1:7" x14ac:dyDescent="0.25">
      <c r="A117" s="13"/>
      <c r="B117" s="14"/>
      <c r="C117" s="11"/>
      <c r="D117" s="127"/>
      <c r="E117" s="127"/>
      <c r="F117" s="127"/>
      <c r="G117" s="11"/>
    </row>
    <row r="118" spans="1:7" x14ac:dyDescent="0.25">
      <c r="A118" s="13"/>
      <c r="B118" s="14"/>
      <c r="C118" s="11"/>
      <c r="D118" s="127"/>
      <c r="E118" s="127"/>
      <c r="F118" s="127"/>
      <c r="G118" s="11"/>
    </row>
    <row r="119" spans="1:7" x14ac:dyDescent="0.25">
      <c r="A119" s="13"/>
      <c r="B119" s="14"/>
      <c r="C119" s="11"/>
      <c r="D119" s="127"/>
      <c r="E119" s="127"/>
      <c r="F119" s="127"/>
      <c r="G119" s="11"/>
    </row>
    <row r="120" spans="1:7" x14ac:dyDescent="0.25">
      <c r="A120" s="13"/>
      <c r="B120" s="14"/>
      <c r="C120" s="11"/>
      <c r="D120" s="127"/>
      <c r="E120" s="127"/>
      <c r="F120" s="127"/>
      <c r="G120" s="11"/>
    </row>
    <row r="121" spans="1:7" x14ac:dyDescent="0.25">
      <c r="A121" s="13"/>
      <c r="B121" s="14"/>
      <c r="C121" s="11"/>
      <c r="D121" s="127"/>
      <c r="E121" s="127"/>
      <c r="F121" s="127"/>
      <c r="G121" s="11"/>
    </row>
    <row r="122" spans="1:7" x14ac:dyDescent="0.25">
      <c r="A122" s="13"/>
      <c r="B122" s="14"/>
      <c r="C122" s="11"/>
      <c r="D122" s="127"/>
      <c r="E122" s="127"/>
      <c r="F122" s="127"/>
      <c r="G122" s="11"/>
    </row>
    <row r="123" spans="1:7" x14ac:dyDescent="0.25">
      <c r="A123" s="13"/>
      <c r="B123" s="14"/>
      <c r="C123" s="11"/>
      <c r="D123" s="127"/>
      <c r="E123" s="127"/>
      <c r="F123" s="127"/>
      <c r="G123" s="11"/>
    </row>
    <row r="124" spans="1:7" x14ac:dyDescent="0.25">
      <c r="A124" s="13"/>
      <c r="B124" s="14"/>
      <c r="C124" s="11"/>
      <c r="D124" s="127"/>
      <c r="E124" s="127"/>
      <c r="F124" s="127"/>
      <c r="G124" s="11"/>
    </row>
    <row r="125" spans="1:7" x14ac:dyDescent="0.25">
      <c r="A125" s="13"/>
      <c r="B125" s="14"/>
      <c r="C125" s="11"/>
      <c r="D125" s="127"/>
      <c r="E125" s="127"/>
      <c r="F125" s="127"/>
      <c r="G125" s="11"/>
    </row>
    <row r="126" spans="1:7" x14ac:dyDescent="0.25">
      <c r="A126" s="13"/>
      <c r="B126" s="14"/>
      <c r="C126" s="11"/>
      <c r="D126" s="127"/>
      <c r="E126" s="127"/>
      <c r="F126" s="127"/>
      <c r="G126" s="11"/>
    </row>
    <row r="127" spans="1:7" x14ac:dyDescent="0.25">
      <c r="A127" s="13"/>
      <c r="B127" s="14"/>
      <c r="C127" s="11"/>
      <c r="D127" s="127"/>
      <c r="E127" s="127"/>
      <c r="F127" s="127"/>
      <c r="G127" s="11"/>
    </row>
    <row r="128" spans="1:7" x14ac:dyDescent="0.25">
      <c r="A128" s="13"/>
      <c r="B128" s="14"/>
      <c r="C128" s="11"/>
      <c r="D128" s="127"/>
      <c r="E128" s="127"/>
      <c r="F128" s="127"/>
      <c r="G128" s="11"/>
    </row>
    <row r="129" spans="1:7" x14ac:dyDescent="0.25">
      <c r="A129" s="13"/>
      <c r="B129" s="14"/>
      <c r="C129" s="11"/>
      <c r="D129" s="127"/>
      <c r="E129" s="127"/>
      <c r="F129" s="127"/>
      <c r="G129" s="11"/>
    </row>
    <row r="130" spans="1:7" x14ac:dyDescent="0.25">
      <c r="A130" s="13"/>
      <c r="B130" s="14"/>
      <c r="C130" s="11"/>
      <c r="D130" s="127"/>
      <c r="E130" s="127"/>
      <c r="F130" s="127"/>
      <c r="G130" s="11"/>
    </row>
    <row r="131" spans="1:7" x14ac:dyDescent="0.25">
      <c r="A131" s="13"/>
      <c r="B131" s="14"/>
      <c r="C131" s="11"/>
      <c r="D131" s="127"/>
      <c r="E131" s="127"/>
      <c r="F131" s="127"/>
      <c r="G131" s="11"/>
    </row>
    <row r="132" spans="1:7" x14ac:dyDescent="0.25">
      <c r="A132" s="13"/>
      <c r="B132" s="14"/>
      <c r="C132" s="11"/>
      <c r="D132" s="127"/>
      <c r="E132" s="127"/>
      <c r="F132" s="127"/>
      <c r="G132" s="11"/>
    </row>
    <row r="133" spans="1:7" x14ac:dyDescent="0.25">
      <c r="A133" s="13"/>
      <c r="B133" s="14"/>
      <c r="C133" s="11"/>
      <c r="D133" s="127"/>
      <c r="E133" s="127"/>
      <c r="F133" s="127"/>
      <c r="G133" s="11"/>
    </row>
    <row r="134" spans="1:7" x14ac:dyDescent="0.25">
      <c r="A134" s="13"/>
      <c r="B134" s="14"/>
      <c r="C134" s="11"/>
      <c r="D134" s="127"/>
      <c r="E134" s="127"/>
      <c r="F134" s="127"/>
      <c r="G134" s="11"/>
    </row>
    <row r="135" spans="1:7" x14ac:dyDescent="0.25">
      <c r="A135" s="13"/>
      <c r="B135" s="14"/>
      <c r="C135" s="11"/>
      <c r="D135" s="127"/>
      <c r="E135" s="127"/>
      <c r="F135" s="127"/>
      <c r="G135" s="11"/>
    </row>
    <row r="136" spans="1:7" x14ac:dyDescent="0.25">
      <c r="A136" s="13"/>
      <c r="B136" s="14"/>
      <c r="C136" s="11"/>
      <c r="D136" s="127"/>
      <c r="E136" s="127"/>
      <c r="F136" s="127"/>
      <c r="G136" s="11"/>
    </row>
    <row r="137" spans="1:7" x14ac:dyDescent="0.25">
      <c r="A137" s="13"/>
      <c r="B137" s="14"/>
      <c r="C137" s="11"/>
      <c r="D137" s="127"/>
      <c r="E137" s="127"/>
      <c r="F137" s="127"/>
      <c r="G137" s="11"/>
    </row>
    <row r="138" spans="1:7" x14ac:dyDescent="0.25">
      <c r="A138" s="13"/>
      <c r="B138" s="14"/>
      <c r="C138" s="11"/>
      <c r="D138" s="127"/>
      <c r="E138" s="127"/>
      <c r="F138" s="127"/>
      <c r="G138" s="11"/>
    </row>
    <row r="139" spans="1:7" x14ac:dyDescent="0.25">
      <c r="A139" s="13"/>
      <c r="B139" s="14"/>
      <c r="C139" s="11"/>
      <c r="D139" s="127"/>
      <c r="E139" s="127"/>
      <c r="F139" s="127"/>
      <c r="G139" s="11"/>
    </row>
    <row r="140" spans="1:7" x14ac:dyDescent="0.25">
      <c r="A140" s="13"/>
      <c r="B140" s="14"/>
      <c r="C140" s="11"/>
      <c r="D140" s="127"/>
      <c r="E140" s="127"/>
      <c r="F140" s="127"/>
      <c r="G140" s="11"/>
    </row>
    <row r="141" spans="1:7" x14ac:dyDescent="0.25">
      <c r="A141" s="13"/>
      <c r="B141" s="14"/>
      <c r="C141" s="11"/>
      <c r="D141" s="127"/>
      <c r="E141" s="127"/>
      <c r="F141" s="127"/>
      <c r="G141" s="11"/>
    </row>
    <row r="142" spans="1:7" x14ac:dyDescent="0.25">
      <c r="A142" s="13"/>
      <c r="B142" s="14"/>
      <c r="C142" s="11"/>
      <c r="D142" s="127"/>
      <c r="E142" s="127"/>
      <c r="F142" s="127"/>
      <c r="G142" s="11"/>
    </row>
    <row r="143" spans="1:7" x14ac:dyDescent="0.25">
      <c r="A143" s="13"/>
      <c r="B143" s="14"/>
      <c r="C143" s="11"/>
      <c r="D143" s="127"/>
      <c r="E143" s="127"/>
      <c r="F143" s="127"/>
      <c r="G143" s="11"/>
    </row>
    <row r="144" spans="1:7" x14ac:dyDescent="0.25">
      <c r="A144" s="13"/>
      <c r="B144" s="14"/>
      <c r="C144" s="11"/>
      <c r="D144" s="127"/>
      <c r="E144" s="127"/>
      <c r="F144" s="127"/>
      <c r="G144" s="11"/>
    </row>
    <row r="145" spans="1:7" x14ac:dyDescent="0.25">
      <c r="A145" s="13"/>
      <c r="B145" s="14"/>
      <c r="C145" s="11"/>
      <c r="D145" s="127"/>
      <c r="E145" s="127"/>
      <c r="F145" s="127"/>
      <c r="G145" s="11"/>
    </row>
    <row r="146" spans="1:7" x14ac:dyDescent="0.25">
      <c r="A146" s="13"/>
      <c r="B146" s="14"/>
      <c r="C146" s="11"/>
      <c r="D146" s="127"/>
      <c r="E146" s="127"/>
      <c r="F146" s="127"/>
      <c r="G146" s="11"/>
    </row>
    <row r="147" spans="1:7" x14ac:dyDescent="0.25">
      <c r="A147" s="13"/>
      <c r="B147" s="14"/>
      <c r="C147" s="11"/>
      <c r="D147" s="127"/>
      <c r="E147" s="127"/>
      <c r="F147" s="127"/>
      <c r="G147" s="11"/>
    </row>
    <row r="148" spans="1:7" x14ac:dyDescent="0.25">
      <c r="A148" s="13"/>
      <c r="B148" s="14"/>
      <c r="C148" s="11"/>
      <c r="D148" s="127"/>
      <c r="E148" s="127"/>
      <c r="F148" s="127"/>
      <c r="G148" s="11"/>
    </row>
    <row r="149" spans="1:7" x14ac:dyDescent="0.25">
      <c r="A149" s="13"/>
      <c r="B149" s="14"/>
      <c r="C149" s="11"/>
      <c r="D149" s="127"/>
      <c r="E149" s="127"/>
      <c r="F149" s="127"/>
      <c r="G149" s="11"/>
    </row>
    <row r="150" spans="1:7" x14ac:dyDescent="0.25">
      <c r="A150" s="13"/>
      <c r="B150" s="14"/>
      <c r="C150" s="11"/>
      <c r="D150" s="127"/>
      <c r="E150" s="127"/>
      <c r="F150" s="127"/>
      <c r="G150" s="11"/>
    </row>
    <row r="151" spans="1:7" x14ac:dyDescent="0.25">
      <c r="A151" s="13"/>
      <c r="B151" s="14"/>
      <c r="C151" s="11"/>
      <c r="D151" s="127"/>
      <c r="E151" s="127"/>
      <c r="F151" s="127"/>
      <c r="G151" s="11"/>
    </row>
    <row r="152" spans="1:7" x14ac:dyDescent="0.25">
      <c r="A152" s="13"/>
      <c r="B152" s="14"/>
      <c r="C152" s="11"/>
      <c r="D152" s="127"/>
      <c r="E152" s="127"/>
      <c r="F152" s="127"/>
      <c r="G152" s="11"/>
    </row>
    <row r="153" spans="1:7" x14ac:dyDescent="0.25">
      <c r="A153" s="13"/>
      <c r="B153" s="14"/>
      <c r="C153" s="11"/>
      <c r="D153" s="127"/>
      <c r="E153" s="127"/>
      <c r="F153" s="127"/>
      <c r="G153" s="11"/>
    </row>
    <row r="154" spans="1:7" x14ac:dyDescent="0.25">
      <c r="A154" s="13"/>
      <c r="B154" s="14"/>
      <c r="C154" s="11"/>
      <c r="D154" s="127"/>
      <c r="E154" s="127"/>
      <c r="F154" s="127"/>
      <c r="G154" s="11"/>
    </row>
    <row r="155" spans="1:7" x14ac:dyDescent="0.25">
      <c r="A155" s="13"/>
      <c r="B155" s="14"/>
      <c r="C155" s="11"/>
      <c r="D155" s="127"/>
      <c r="E155" s="127"/>
      <c r="F155" s="127"/>
      <c r="G155" s="11"/>
    </row>
    <row r="156" spans="1:7" x14ac:dyDescent="0.25">
      <c r="A156" s="13"/>
      <c r="B156" s="14"/>
      <c r="C156" s="11"/>
      <c r="D156" s="127"/>
      <c r="E156" s="127"/>
      <c r="F156" s="127"/>
      <c r="G156" s="11"/>
    </row>
    <row r="157" spans="1:7" x14ac:dyDescent="0.25">
      <c r="A157" s="13"/>
      <c r="B157" s="14"/>
      <c r="C157" s="11"/>
      <c r="D157" s="127"/>
      <c r="E157" s="127"/>
      <c r="F157" s="127"/>
      <c r="G157" s="11"/>
    </row>
    <row r="158" spans="1:7" x14ac:dyDescent="0.25">
      <c r="A158" s="13"/>
      <c r="B158" s="14"/>
      <c r="C158" s="11"/>
      <c r="D158" s="127"/>
      <c r="E158" s="127"/>
      <c r="F158" s="127"/>
      <c r="G158" s="11"/>
    </row>
    <row r="159" spans="1:7" x14ac:dyDescent="0.25">
      <c r="A159" s="13"/>
      <c r="B159" s="14"/>
      <c r="C159" s="11"/>
      <c r="D159" s="127"/>
      <c r="E159" s="127"/>
      <c r="F159" s="127"/>
      <c r="G159" s="11"/>
    </row>
    <row r="160" spans="1:7" x14ac:dyDescent="0.25">
      <c r="A160" s="13"/>
      <c r="B160" s="14"/>
      <c r="C160" s="11"/>
      <c r="D160" s="127"/>
      <c r="E160" s="127"/>
      <c r="F160" s="127"/>
      <c r="G160" s="11"/>
    </row>
    <row r="161" spans="1:7" x14ac:dyDescent="0.25">
      <c r="A161" s="13"/>
      <c r="B161" s="14"/>
      <c r="C161" s="11"/>
      <c r="D161" s="127"/>
      <c r="E161" s="127"/>
      <c r="F161" s="127"/>
      <c r="G161" s="11"/>
    </row>
    <row r="162" spans="1:7" x14ac:dyDescent="0.25">
      <c r="A162" s="13"/>
      <c r="B162" s="14"/>
      <c r="C162" s="11"/>
      <c r="D162" s="127"/>
      <c r="E162" s="127"/>
      <c r="F162" s="127"/>
      <c r="G162" s="11"/>
    </row>
    <row r="163" spans="1:7" x14ac:dyDescent="0.25">
      <c r="A163" s="13"/>
      <c r="B163" s="14"/>
      <c r="C163" s="11"/>
      <c r="D163" s="127"/>
      <c r="E163" s="127"/>
      <c r="F163" s="127"/>
      <c r="G163" s="11"/>
    </row>
    <row r="164" spans="1:7" x14ac:dyDescent="0.25">
      <c r="E164" s="127"/>
    </row>
    <row r="165" spans="1:7" x14ac:dyDescent="0.25">
      <c r="E165" s="127"/>
    </row>
    <row r="166" spans="1:7" x14ac:dyDescent="0.25">
      <c r="E166" s="127"/>
    </row>
    <row r="167" spans="1:7" x14ac:dyDescent="0.25">
      <c r="E167" s="127"/>
    </row>
    <row r="168" spans="1:7" x14ac:dyDescent="0.25">
      <c r="E168" s="127"/>
    </row>
    <row r="169" spans="1:7" x14ac:dyDescent="0.25">
      <c r="E169" s="127"/>
    </row>
    <row r="170" spans="1:7" x14ac:dyDescent="0.25">
      <c r="E170" s="127"/>
    </row>
    <row r="171" spans="1:7" x14ac:dyDescent="0.25">
      <c r="E171" s="127"/>
    </row>
    <row r="172" spans="1:7" x14ac:dyDescent="0.25">
      <c r="E172" s="127"/>
    </row>
    <row r="173" spans="1:7" x14ac:dyDescent="0.25">
      <c r="E173" s="127"/>
    </row>
    <row r="174" spans="1:7" x14ac:dyDescent="0.25">
      <c r="E174" s="127"/>
    </row>
    <row r="175" spans="1:7" x14ac:dyDescent="0.25">
      <c r="E175" s="127"/>
    </row>
    <row r="176" spans="1:7" x14ac:dyDescent="0.25">
      <c r="E176" s="127"/>
    </row>
    <row r="177" spans="5:5" x14ac:dyDescent="0.25">
      <c r="E177" s="127"/>
    </row>
    <row r="178" spans="5:5" x14ac:dyDescent="0.25">
      <c r="E178" s="127"/>
    </row>
    <row r="179" spans="5:5" x14ac:dyDescent="0.25">
      <c r="E179" s="127"/>
    </row>
    <row r="180" spans="5:5" x14ac:dyDescent="0.25">
      <c r="E180" s="127"/>
    </row>
    <row r="181" spans="5:5" x14ac:dyDescent="0.25">
      <c r="E181" s="127"/>
    </row>
    <row r="182" spans="5:5" x14ac:dyDescent="0.25">
      <c r="E182" s="127"/>
    </row>
    <row r="183" spans="5:5" x14ac:dyDescent="0.25">
      <c r="E183" s="127"/>
    </row>
    <row r="184" spans="5:5" x14ac:dyDescent="0.25">
      <c r="E184" s="127"/>
    </row>
    <row r="185" spans="5:5" x14ac:dyDescent="0.25">
      <c r="E185" s="127"/>
    </row>
    <row r="186" spans="5:5" x14ac:dyDescent="0.25">
      <c r="E186" s="127"/>
    </row>
    <row r="187" spans="5:5" x14ac:dyDescent="0.25">
      <c r="E187" s="127"/>
    </row>
    <row r="188" spans="5:5" x14ac:dyDescent="0.25">
      <c r="E188" s="127"/>
    </row>
    <row r="189" spans="5:5" x14ac:dyDescent="0.25">
      <c r="E189" s="127"/>
    </row>
    <row r="190" spans="5:5" x14ac:dyDescent="0.25">
      <c r="E190" s="127"/>
    </row>
    <row r="191" spans="5:5" x14ac:dyDescent="0.25">
      <c r="E191" s="127"/>
    </row>
    <row r="192" spans="5:5" x14ac:dyDescent="0.25">
      <c r="E192" s="127"/>
    </row>
    <row r="193" spans="5:5" x14ac:dyDescent="0.25">
      <c r="E193" s="127"/>
    </row>
    <row r="194" spans="5:5" x14ac:dyDescent="0.25">
      <c r="E194" s="127"/>
    </row>
    <row r="195" spans="5:5" x14ac:dyDescent="0.25">
      <c r="E195" s="127"/>
    </row>
    <row r="196" spans="5:5" x14ac:dyDescent="0.25">
      <c r="E196" s="127"/>
    </row>
    <row r="197" spans="5:5" x14ac:dyDescent="0.25">
      <c r="E197" s="127"/>
    </row>
    <row r="198" spans="5:5" x14ac:dyDescent="0.25">
      <c r="E198" s="127"/>
    </row>
    <row r="199" spans="5:5" x14ac:dyDescent="0.25">
      <c r="E199" s="127"/>
    </row>
    <row r="200" spans="5:5" x14ac:dyDescent="0.25">
      <c r="E200" s="127"/>
    </row>
    <row r="201" spans="5:5" x14ac:dyDescent="0.25">
      <c r="E201" s="127"/>
    </row>
    <row r="202" spans="5:5" x14ac:dyDescent="0.25">
      <c r="E202" s="127"/>
    </row>
    <row r="203" spans="5:5" x14ac:dyDescent="0.25">
      <c r="E203" s="127"/>
    </row>
    <row r="204" spans="5:5" x14ac:dyDescent="0.25">
      <c r="E204" s="127"/>
    </row>
    <row r="205" spans="5:5" x14ac:dyDescent="0.25">
      <c r="E205" s="127"/>
    </row>
    <row r="206" spans="5:5" x14ac:dyDescent="0.25">
      <c r="E206" s="127"/>
    </row>
    <row r="207" spans="5:5" x14ac:dyDescent="0.25">
      <c r="E207" s="127"/>
    </row>
    <row r="208" spans="5:5" x14ac:dyDescent="0.25">
      <c r="E208" s="127"/>
    </row>
    <row r="209" spans="5:5" x14ac:dyDescent="0.25">
      <c r="E209" s="127"/>
    </row>
    <row r="210" spans="5:5" x14ac:dyDescent="0.25">
      <c r="E210" s="127"/>
    </row>
    <row r="211" spans="5:5" x14ac:dyDescent="0.25">
      <c r="E211" s="127"/>
    </row>
    <row r="212" spans="5:5" x14ac:dyDescent="0.25">
      <c r="E212" s="127"/>
    </row>
    <row r="213" spans="5:5" x14ac:dyDescent="0.25">
      <c r="E213" s="127"/>
    </row>
    <row r="214" spans="5:5" x14ac:dyDescent="0.25">
      <c r="E214" s="127"/>
    </row>
    <row r="215" spans="5:5" x14ac:dyDescent="0.25">
      <c r="E215" s="127"/>
    </row>
    <row r="216" spans="5:5" x14ac:dyDescent="0.25">
      <c r="E216" s="127"/>
    </row>
    <row r="217" spans="5:5" x14ac:dyDescent="0.25">
      <c r="E217" s="127"/>
    </row>
    <row r="218" spans="5:5" x14ac:dyDescent="0.25">
      <c r="E218" s="127"/>
    </row>
    <row r="219" spans="5:5" x14ac:dyDescent="0.25">
      <c r="E219" s="127"/>
    </row>
    <row r="220" spans="5:5" x14ac:dyDescent="0.25">
      <c r="E220" s="127"/>
    </row>
    <row r="221" spans="5:5" x14ac:dyDescent="0.25">
      <c r="E221" s="127"/>
    </row>
    <row r="222" spans="5:5" x14ac:dyDescent="0.25">
      <c r="E222" s="127"/>
    </row>
    <row r="223" spans="5:5" x14ac:dyDescent="0.25">
      <c r="E223" s="127"/>
    </row>
    <row r="224" spans="5:5" x14ac:dyDescent="0.25">
      <c r="E224" s="127"/>
    </row>
    <row r="225" spans="5:5" x14ac:dyDescent="0.25">
      <c r="E225" s="127"/>
    </row>
    <row r="226" spans="5:5" x14ac:dyDescent="0.25">
      <c r="E226" s="127"/>
    </row>
    <row r="227" spans="5:5" x14ac:dyDescent="0.25">
      <c r="E227" s="127"/>
    </row>
    <row r="228" spans="5:5" x14ac:dyDescent="0.25">
      <c r="E228" s="127"/>
    </row>
    <row r="229" spans="5:5" x14ac:dyDescent="0.25">
      <c r="E229" s="127"/>
    </row>
    <row r="230" spans="5:5" x14ac:dyDescent="0.25">
      <c r="E230" s="127"/>
    </row>
    <row r="231" spans="5:5" x14ac:dyDescent="0.25">
      <c r="E231" s="127"/>
    </row>
    <row r="232" spans="5:5" x14ac:dyDescent="0.25">
      <c r="E232" s="127"/>
    </row>
    <row r="233" spans="5:5" x14ac:dyDescent="0.25">
      <c r="E233" s="127"/>
    </row>
    <row r="234" spans="5:5" x14ac:dyDescent="0.25">
      <c r="E234" s="127"/>
    </row>
    <row r="235" spans="5:5" x14ac:dyDescent="0.25">
      <c r="E235" s="127"/>
    </row>
    <row r="236" spans="5:5" x14ac:dyDescent="0.25">
      <c r="E236" s="127"/>
    </row>
    <row r="237" spans="5:5" x14ac:dyDescent="0.25">
      <c r="E237" s="127"/>
    </row>
    <row r="238" spans="5:5" x14ac:dyDescent="0.25">
      <c r="E238" s="127"/>
    </row>
    <row r="239" spans="5:5" x14ac:dyDescent="0.25">
      <c r="E239" s="127"/>
    </row>
    <row r="240" spans="5:5" x14ac:dyDescent="0.25">
      <c r="E240" s="127"/>
    </row>
    <row r="241" spans="5:5" x14ac:dyDescent="0.25">
      <c r="E241" s="127"/>
    </row>
    <row r="242" spans="5:5" x14ac:dyDescent="0.25">
      <c r="E242" s="127"/>
    </row>
    <row r="243" spans="5:5" x14ac:dyDescent="0.25">
      <c r="E243" s="127"/>
    </row>
    <row r="244" spans="5:5" x14ac:dyDescent="0.25">
      <c r="E244" s="127"/>
    </row>
    <row r="245" spans="5:5" x14ac:dyDescent="0.25">
      <c r="E245" s="127"/>
    </row>
    <row r="246" spans="5:5" x14ac:dyDescent="0.25">
      <c r="E246" s="127"/>
    </row>
    <row r="247" spans="5:5" x14ac:dyDescent="0.25">
      <c r="E247" s="127"/>
    </row>
    <row r="248" spans="5:5" x14ac:dyDescent="0.25">
      <c r="E248" s="127"/>
    </row>
    <row r="249" spans="5:5" x14ac:dyDescent="0.25">
      <c r="E249" s="127"/>
    </row>
    <row r="250" spans="5:5" x14ac:dyDescent="0.25">
      <c r="E250" s="127"/>
    </row>
    <row r="251" spans="5:5" x14ac:dyDescent="0.25">
      <c r="E251" s="127"/>
    </row>
    <row r="252" spans="5:5" x14ac:dyDescent="0.25">
      <c r="E252" s="127"/>
    </row>
    <row r="253" spans="5:5" x14ac:dyDescent="0.25">
      <c r="E253" s="127"/>
    </row>
    <row r="254" spans="5:5" x14ac:dyDescent="0.25">
      <c r="E254" s="127"/>
    </row>
    <row r="255" spans="5:5" x14ac:dyDescent="0.25">
      <c r="E255" s="127"/>
    </row>
    <row r="256" spans="5:5" x14ac:dyDescent="0.25">
      <c r="E256" s="127"/>
    </row>
    <row r="257" spans="5:5" x14ac:dyDescent="0.25">
      <c r="E257" s="127"/>
    </row>
    <row r="258" spans="5:5" x14ac:dyDescent="0.25">
      <c r="E258" s="127"/>
    </row>
    <row r="259" spans="5:5" x14ac:dyDescent="0.25">
      <c r="E259" s="127"/>
    </row>
    <row r="260" spans="5:5" x14ac:dyDescent="0.25">
      <c r="E260" s="127"/>
    </row>
    <row r="261" spans="5:5" x14ac:dyDescent="0.25">
      <c r="E261" s="127"/>
    </row>
    <row r="262" spans="5:5" x14ac:dyDescent="0.25">
      <c r="E262" s="127"/>
    </row>
    <row r="263" spans="5:5" x14ac:dyDescent="0.25">
      <c r="E263" s="127"/>
    </row>
    <row r="264" spans="5:5" x14ac:dyDescent="0.25">
      <c r="E264" s="127"/>
    </row>
    <row r="265" spans="5:5" x14ac:dyDescent="0.25">
      <c r="E265" s="127"/>
    </row>
    <row r="266" spans="5:5" x14ac:dyDescent="0.25">
      <c r="E266" s="127"/>
    </row>
    <row r="267" spans="5:5" x14ac:dyDescent="0.25">
      <c r="E267" s="127"/>
    </row>
    <row r="268" spans="5:5" x14ac:dyDescent="0.25">
      <c r="E268" s="127"/>
    </row>
    <row r="269" spans="5:5" x14ac:dyDescent="0.25">
      <c r="E269" s="127"/>
    </row>
    <row r="270" spans="5:5" x14ac:dyDescent="0.25">
      <c r="E270" s="127"/>
    </row>
    <row r="271" spans="5:5" x14ac:dyDescent="0.25">
      <c r="E271" s="127"/>
    </row>
    <row r="272" spans="5:5" x14ac:dyDescent="0.25">
      <c r="E272" s="127"/>
    </row>
    <row r="273" spans="5:5" x14ac:dyDescent="0.25">
      <c r="E273" s="127"/>
    </row>
    <row r="274" spans="5:5" x14ac:dyDescent="0.25">
      <c r="E274" s="127"/>
    </row>
    <row r="275" spans="5:5" x14ac:dyDescent="0.25">
      <c r="E275" s="127"/>
    </row>
    <row r="276" spans="5:5" x14ac:dyDescent="0.25">
      <c r="E276" s="127"/>
    </row>
    <row r="277" spans="5:5" x14ac:dyDescent="0.25">
      <c r="E277" s="127"/>
    </row>
    <row r="278" spans="5:5" x14ac:dyDescent="0.25">
      <c r="E278" s="127"/>
    </row>
    <row r="279" spans="5:5" x14ac:dyDescent="0.25">
      <c r="E279" s="127"/>
    </row>
    <row r="280" spans="5:5" x14ac:dyDescent="0.25">
      <c r="E280" s="127"/>
    </row>
    <row r="281" spans="5:5" x14ac:dyDescent="0.25">
      <c r="E281" s="127"/>
    </row>
    <row r="282" spans="5:5" x14ac:dyDescent="0.25">
      <c r="E282" s="127"/>
    </row>
    <row r="283" spans="5:5" x14ac:dyDescent="0.25">
      <c r="E283" s="127"/>
    </row>
    <row r="284" spans="5:5" x14ac:dyDescent="0.25">
      <c r="E284" s="127"/>
    </row>
    <row r="285" spans="5:5" x14ac:dyDescent="0.25">
      <c r="E285" s="127"/>
    </row>
    <row r="286" spans="5:5" x14ac:dyDescent="0.25">
      <c r="E286" s="127"/>
    </row>
    <row r="287" spans="5:5" x14ac:dyDescent="0.25">
      <c r="E287" s="127"/>
    </row>
    <row r="288" spans="5:5" x14ac:dyDescent="0.25">
      <c r="E288" s="127"/>
    </row>
    <row r="289" spans="5:5" x14ac:dyDescent="0.25">
      <c r="E289" s="127"/>
    </row>
    <row r="290" spans="5:5" x14ac:dyDescent="0.25">
      <c r="E290" s="127"/>
    </row>
    <row r="291" spans="5:5" x14ac:dyDescent="0.25">
      <c r="E291" s="127"/>
    </row>
    <row r="292" spans="5:5" x14ac:dyDescent="0.25">
      <c r="E292" s="127"/>
    </row>
    <row r="293" spans="5:5" x14ac:dyDescent="0.25">
      <c r="E293" s="127"/>
    </row>
    <row r="294" spans="5:5" x14ac:dyDescent="0.25">
      <c r="E294" s="127"/>
    </row>
    <row r="295" spans="5:5" x14ac:dyDescent="0.25">
      <c r="E295" s="127"/>
    </row>
    <row r="296" spans="5:5" x14ac:dyDescent="0.25">
      <c r="E296" s="127"/>
    </row>
    <row r="297" spans="5:5" x14ac:dyDescent="0.25">
      <c r="E297" s="127"/>
    </row>
    <row r="298" spans="5:5" x14ac:dyDescent="0.25">
      <c r="E298" s="127"/>
    </row>
    <row r="299" spans="5:5" x14ac:dyDescent="0.25">
      <c r="E299" s="127"/>
    </row>
    <row r="300" spans="5:5" x14ac:dyDescent="0.25">
      <c r="E300" s="127"/>
    </row>
    <row r="301" spans="5:5" x14ac:dyDescent="0.25">
      <c r="E301" s="127"/>
    </row>
    <row r="302" spans="5:5" x14ac:dyDescent="0.25">
      <c r="E302" s="127"/>
    </row>
    <row r="303" spans="5:5" x14ac:dyDescent="0.25">
      <c r="E303" s="127"/>
    </row>
    <row r="304" spans="5:5" x14ac:dyDescent="0.25">
      <c r="E304" s="127"/>
    </row>
    <row r="305" spans="5:5" x14ac:dyDescent="0.25">
      <c r="E305" s="127"/>
    </row>
    <row r="306" spans="5:5" x14ac:dyDescent="0.25">
      <c r="E306" s="127"/>
    </row>
    <row r="307" spans="5:5" x14ac:dyDescent="0.25">
      <c r="E307" s="127"/>
    </row>
    <row r="308" spans="5:5" x14ac:dyDescent="0.25">
      <c r="E308" s="127"/>
    </row>
    <row r="309" spans="5:5" x14ac:dyDescent="0.25">
      <c r="E309" s="127"/>
    </row>
    <row r="310" spans="5:5" x14ac:dyDescent="0.25">
      <c r="E310" s="127"/>
    </row>
    <row r="311" spans="5:5" x14ac:dyDescent="0.25">
      <c r="E311" s="127"/>
    </row>
    <row r="312" spans="5:5" x14ac:dyDescent="0.25">
      <c r="E312" s="127"/>
    </row>
    <row r="313" spans="5:5" x14ac:dyDescent="0.25">
      <c r="E313" s="127"/>
    </row>
    <row r="314" spans="5:5" x14ac:dyDescent="0.25">
      <c r="E314" s="127"/>
    </row>
    <row r="315" spans="5:5" x14ac:dyDescent="0.25">
      <c r="E315" s="127"/>
    </row>
    <row r="316" spans="5:5" x14ac:dyDescent="0.25">
      <c r="E316" s="127"/>
    </row>
    <row r="317" spans="5:5" x14ac:dyDescent="0.25">
      <c r="E317" s="127"/>
    </row>
    <row r="318" spans="5:5" x14ac:dyDescent="0.25">
      <c r="E318" s="127"/>
    </row>
    <row r="319" spans="5:5" x14ac:dyDescent="0.25">
      <c r="E319" s="127"/>
    </row>
    <row r="320" spans="5:5" x14ac:dyDescent="0.25">
      <c r="E320" s="127"/>
    </row>
    <row r="321" spans="5:5" x14ac:dyDescent="0.25">
      <c r="E321" s="127"/>
    </row>
    <row r="322" spans="5:5" x14ac:dyDescent="0.25">
      <c r="E322" s="127"/>
    </row>
    <row r="323" spans="5:5" x14ac:dyDescent="0.25">
      <c r="E323" s="127"/>
    </row>
    <row r="324" spans="5:5" x14ac:dyDescent="0.25">
      <c r="E324" s="127"/>
    </row>
    <row r="325" spans="5:5" x14ac:dyDescent="0.25">
      <c r="E325" s="127"/>
    </row>
    <row r="326" spans="5:5" x14ac:dyDescent="0.25">
      <c r="E326" s="127"/>
    </row>
    <row r="327" spans="5:5" x14ac:dyDescent="0.25">
      <c r="E327" s="127"/>
    </row>
    <row r="328" spans="5:5" x14ac:dyDescent="0.25">
      <c r="E328" s="127"/>
    </row>
    <row r="329" spans="5:5" x14ac:dyDescent="0.25">
      <c r="E329" s="127"/>
    </row>
    <row r="330" spans="5:5" x14ac:dyDescent="0.25">
      <c r="E330" s="127"/>
    </row>
    <row r="331" spans="5:5" x14ac:dyDescent="0.25">
      <c r="E331" s="127"/>
    </row>
    <row r="332" spans="5:5" x14ac:dyDescent="0.25">
      <c r="E332" s="127"/>
    </row>
    <row r="333" spans="5:5" x14ac:dyDescent="0.25">
      <c r="E333" s="127"/>
    </row>
    <row r="334" spans="5:5" x14ac:dyDescent="0.25">
      <c r="E334" s="127"/>
    </row>
    <row r="335" spans="5:5" x14ac:dyDescent="0.25">
      <c r="E335" s="127"/>
    </row>
    <row r="336" spans="5:5" x14ac:dyDescent="0.25">
      <c r="E336" s="127"/>
    </row>
    <row r="337" spans="5:5" x14ac:dyDescent="0.25">
      <c r="E337" s="127"/>
    </row>
    <row r="338" spans="5:5" x14ac:dyDescent="0.25">
      <c r="E338" s="127"/>
    </row>
    <row r="339" spans="5:5" x14ac:dyDescent="0.25">
      <c r="E339" s="127"/>
    </row>
    <row r="340" spans="5:5" x14ac:dyDescent="0.25">
      <c r="E340" s="127"/>
    </row>
    <row r="341" spans="5:5" x14ac:dyDescent="0.25">
      <c r="E341" s="127"/>
    </row>
    <row r="342" spans="5:5" x14ac:dyDescent="0.25">
      <c r="E342" s="127"/>
    </row>
    <row r="343" spans="5:5" x14ac:dyDescent="0.25">
      <c r="E343" s="127"/>
    </row>
    <row r="344" spans="5:5" x14ac:dyDescent="0.25">
      <c r="E344" s="127"/>
    </row>
    <row r="345" spans="5:5" x14ac:dyDescent="0.25">
      <c r="E345" s="127"/>
    </row>
    <row r="346" spans="5:5" x14ac:dyDescent="0.25">
      <c r="E346" s="127"/>
    </row>
    <row r="347" spans="5:5" x14ac:dyDescent="0.25">
      <c r="E347" s="127"/>
    </row>
    <row r="348" spans="5:5" x14ac:dyDescent="0.25">
      <c r="E348" s="127"/>
    </row>
    <row r="349" spans="5:5" x14ac:dyDescent="0.25">
      <c r="E349" s="127"/>
    </row>
    <row r="350" spans="5:5" x14ac:dyDescent="0.25">
      <c r="E350" s="127"/>
    </row>
    <row r="351" spans="5:5" x14ac:dyDescent="0.25">
      <c r="E351" s="127"/>
    </row>
    <row r="352" spans="5:5" x14ac:dyDescent="0.25">
      <c r="E352" s="127"/>
    </row>
    <row r="353" spans="5:5" x14ac:dyDescent="0.25">
      <c r="E353" s="127"/>
    </row>
    <row r="354" spans="5:5" x14ac:dyDescent="0.25">
      <c r="E354" s="127"/>
    </row>
    <row r="355" spans="5:5" x14ac:dyDescent="0.25">
      <c r="E355" s="127"/>
    </row>
    <row r="356" spans="5:5" x14ac:dyDescent="0.25">
      <c r="E356" s="127"/>
    </row>
    <row r="357" spans="5:5" x14ac:dyDescent="0.25">
      <c r="E357" s="127"/>
    </row>
    <row r="358" spans="5:5" x14ac:dyDescent="0.25">
      <c r="E358" s="127"/>
    </row>
    <row r="359" spans="5:5" x14ac:dyDescent="0.25">
      <c r="E359" s="127"/>
    </row>
    <row r="360" spans="5:5" x14ac:dyDescent="0.25">
      <c r="E360" s="127"/>
    </row>
    <row r="361" spans="5:5" x14ac:dyDescent="0.25">
      <c r="E361" s="127"/>
    </row>
    <row r="362" spans="5:5" x14ac:dyDescent="0.25">
      <c r="E362" s="127"/>
    </row>
    <row r="363" spans="5:5" x14ac:dyDescent="0.25">
      <c r="E363" s="127"/>
    </row>
    <row r="364" spans="5:5" x14ac:dyDescent="0.25">
      <c r="E364" s="127"/>
    </row>
    <row r="365" spans="5:5" x14ac:dyDescent="0.25">
      <c r="E365" s="127"/>
    </row>
    <row r="366" spans="5:5" x14ac:dyDescent="0.25">
      <c r="E366" s="127"/>
    </row>
    <row r="367" spans="5:5" x14ac:dyDescent="0.25">
      <c r="E367" s="127"/>
    </row>
    <row r="368" spans="5:5" x14ac:dyDescent="0.25">
      <c r="E368" s="127"/>
    </row>
    <row r="369" spans="5:5" x14ac:dyDescent="0.25">
      <c r="E369" s="127"/>
    </row>
    <row r="370" spans="5:5" x14ac:dyDescent="0.25">
      <c r="E370" s="127"/>
    </row>
    <row r="371" spans="5:5" x14ac:dyDescent="0.25">
      <c r="E371" s="127"/>
    </row>
    <row r="372" spans="5:5" x14ac:dyDescent="0.25">
      <c r="E372" s="127"/>
    </row>
    <row r="373" spans="5:5" x14ac:dyDescent="0.25">
      <c r="E373" s="127"/>
    </row>
    <row r="374" spans="5:5" x14ac:dyDescent="0.25">
      <c r="E374" s="127"/>
    </row>
    <row r="375" spans="5:5" x14ac:dyDescent="0.25">
      <c r="E375" s="127"/>
    </row>
    <row r="376" spans="5:5" x14ac:dyDescent="0.25">
      <c r="E376" s="127"/>
    </row>
    <row r="377" spans="5:5" x14ac:dyDescent="0.25">
      <c r="E377" s="127"/>
    </row>
    <row r="378" spans="5:5" x14ac:dyDescent="0.25">
      <c r="E378" s="127"/>
    </row>
    <row r="379" spans="5:5" x14ac:dyDescent="0.25">
      <c r="E379" s="127"/>
    </row>
    <row r="380" spans="5:5" x14ac:dyDescent="0.25">
      <c r="E380" s="127"/>
    </row>
    <row r="381" spans="5:5" x14ac:dyDescent="0.25">
      <c r="E381" s="127"/>
    </row>
    <row r="382" spans="5:5" x14ac:dyDescent="0.25">
      <c r="E382" s="127"/>
    </row>
    <row r="383" spans="5:5" x14ac:dyDescent="0.25">
      <c r="E383" s="127"/>
    </row>
    <row r="384" spans="5:5" x14ac:dyDescent="0.25">
      <c r="E384" s="127"/>
    </row>
    <row r="385" spans="5:5" x14ac:dyDescent="0.25">
      <c r="E385" s="127"/>
    </row>
    <row r="386" spans="5:5" x14ac:dyDescent="0.25">
      <c r="E386" s="127"/>
    </row>
    <row r="387" spans="5:5" x14ac:dyDescent="0.25">
      <c r="E387" s="127"/>
    </row>
    <row r="388" spans="5:5" x14ac:dyDescent="0.25">
      <c r="E388" s="127"/>
    </row>
    <row r="389" spans="5:5" x14ac:dyDescent="0.25">
      <c r="E389" s="127"/>
    </row>
    <row r="390" spans="5:5" x14ac:dyDescent="0.25">
      <c r="E390" s="127"/>
    </row>
    <row r="391" spans="5:5" x14ac:dyDescent="0.25">
      <c r="E391" s="127"/>
    </row>
    <row r="392" spans="5:5" x14ac:dyDescent="0.25">
      <c r="E392" s="127"/>
    </row>
    <row r="393" spans="5:5" x14ac:dyDescent="0.25">
      <c r="E393" s="127"/>
    </row>
    <row r="394" spans="5:5" x14ac:dyDescent="0.25">
      <c r="E394" s="127"/>
    </row>
    <row r="395" spans="5:5" x14ac:dyDescent="0.25">
      <c r="E395" s="127"/>
    </row>
    <row r="396" spans="5:5" x14ac:dyDescent="0.25">
      <c r="E396" s="127"/>
    </row>
    <row r="397" spans="5:5" x14ac:dyDescent="0.25">
      <c r="E397" s="127"/>
    </row>
    <row r="398" spans="5:5" x14ac:dyDescent="0.25">
      <c r="E398" s="127"/>
    </row>
    <row r="399" spans="5:5" x14ac:dyDescent="0.25">
      <c r="E399" s="127"/>
    </row>
    <row r="400" spans="5:5" x14ac:dyDescent="0.25">
      <c r="E400" s="127"/>
    </row>
    <row r="401" spans="5:5" x14ac:dyDescent="0.25">
      <c r="E401" s="127"/>
    </row>
    <row r="402" spans="5:5" x14ac:dyDescent="0.25">
      <c r="E402" s="127"/>
    </row>
    <row r="403" spans="5:5" x14ac:dyDescent="0.25">
      <c r="E403" s="127"/>
    </row>
    <row r="404" spans="5:5" x14ac:dyDescent="0.25">
      <c r="E404" s="127"/>
    </row>
    <row r="405" spans="5:5" x14ac:dyDescent="0.25">
      <c r="E405" s="127"/>
    </row>
    <row r="406" spans="5:5" x14ac:dyDescent="0.25">
      <c r="E406" s="127"/>
    </row>
    <row r="407" spans="5:5" x14ac:dyDescent="0.25">
      <c r="E407" s="127"/>
    </row>
    <row r="408" spans="5:5" x14ac:dyDescent="0.25">
      <c r="E408" s="127"/>
    </row>
    <row r="409" spans="5:5" x14ac:dyDescent="0.25">
      <c r="E409" s="127"/>
    </row>
    <row r="410" spans="5:5" x14ac:dyDescent="0.25">
      <c r="E410" s="127"/>
    </row>
    <row r="411" spans="5:5" x14ac:dyDescent="0.25">
      <c r="E411" s="127"/>
    </row>
    <row r="412" spans="5:5" x14ac:dyDescent="0.25">
      <c r="E412" s="127"/>
    </row>
    <row r="413" spans="5:5" x14ac:dyDescent="0.25">
      <c r="E413" s="127"/>
    </row>
    <row r="414" spans="5:5" x14ac:dyDescent="0.25">
      <c r="E414" s="127"/>
    </row>
    <row r="415" spans="5:5" x14ac:dyDescent="0.25">
      <c r="E415" s="127"/>
    </row>
    <row r="416" spans="5:5" x14ac:dyDescent="0.25">
      <c r="E416" s="127"/>
    </row>
    <row r="417" spans="5:5" x14ac:dyDescent="0.25">
      <c r="E417" s="127"/>
    </row>
    <row r="418" spans="5:5" x14ac:dyDescent="0.25">
      <c r="E418" s="127"/>
    </row>
    <row r="419" spans="5:5" x14ac:dyDescent="0.25">
      <c r="E419" s="127"/>
    </row>
    <row r="420" spans="5:5" x14ac:dyDescent="0.25">
      <c r="E420" s="127"/>
    </row>
    <row r="421" spans="5:5" x14ac:dyDescent="0.25">
      <c r="E421" s="127"/>
    </row>
    <row r="422" spans="5:5" x14ac:dyDescent="0.25">
      <c r="E422" s="127"/>
    </row>
    <row r="423" spans="5:5" x14ac:dyDescent="0.25">
      <c r="E423" s="127"/>
    </row>
    <row r="424" spans="5:5" x14ac:dyDescent="0.25">
      <c r="E424" s="127"/>
    </row>
    <row r="425" spans="5:5" x14ac:dyDescent="0.25">
      <c r="E425" s="127"/>
    </row>
    <row r="426" spans="5:5" x14ac:dyDescent="0.25">
      <c r="E426" s="127"/>
    </row>
    <row r="427" spans="5:5" x14ac:dyDescent="0.25">
      <c r="E427" s="127"/>
    </row>
    <row r="428" spans="5:5" x14ac:dyDescent="0.25">
      <c r="E428" s="127"/>
    </row>
    <row r="429" spans="5:5" x14ac:dyDescent="0.25">
      <c r="E429" s="127"/>
    </row>
    <row r="430" spans="5:5" x14ac:dyDescent="0.25">
      <c r="E430" s="127"/>
    </row>
    <row r="431" spans="5:5" x14ac:dyDescent="0.25">
      <c r="E431" s="127"/>
    </row>
    <row r="432" spans="5:5" x14ac:dyDescent="0.25">
      <c r="E432" s="127"/>
    </row>
    <row r="433" spans="5:5" x14ac:dyDescent="0.25">
      <c r="E433" s="127"/>
    </row>
    <row r="434" spans="5:5" x14ac:dyDescent="0.25">
      <c r="E434" s="127"/>
    </row>
    <row r="435" spans="5:5" x14ac:dyDescent="0.25">
      <c r="E435" s="127"/>
    </row>
    <row r="436" spans="5:5" x14ac:dyDescent="0.25">
      <c r="E436" s="127"/>
    </row>
    <row r="437" spans="5:5" x14ac:dyDescent="0.25">
      <c r="E437" s="127"/>
    </row>
    <row r="438" spans="5:5" x14ac:dyDescent="0.25">
      <c r="E438" s="127"/>
    </row>
    <row r="439" spans="5:5" x14ac:dyDescent="0.25">
      <c r="E439" s="127"/>
    </row>
    <row r="440" spans="5:5" x14ac:dyDescent="0.25">
      <c r="E440" s="127"/>
    </row>
    <row r="441" spans="5:5" x14ac:dyDescent="0.25">
      <c r="E441" s="127"/>
    </row>
    <row r="442" spans="5:5" x14ac:dyDescent="0.25">
      <c r="E442" s="127"/>
    </row>
    <row r="443" spans="5:5" x14ac:dyDescent="0.25">
      <c r="E443" s="127"/>
    </row>
    <row r="444" spans="5:5" x14ac:dyDescent="0.25">
      <c r="E444" s="127"/>
    </row>
    <row r="445" spans="5:5" x14ac:dyDescent="0.25">
      <c r="E445" s="127"/>
    </row>
    <row r="446" spans="5:5" x14ac:dyDescent="0.25">
      <c r="E446" s="127"/>
    </row>
    <row r="447" spans="5:5" x14ac:dyDescent="0.25">
      <c r="E447" s="127"/>
    </row>
    <row r="448" spans="5:5" x14ac:dyDescent="0.25">
      <c r="E448" s="127"/>
    </row>
    <row r="449" spans="5:5" x14ac:dyDescent="0.25">
      <c r="E449" s="127"/>
    </row>
    <row r="450" spans="5:5" x14ac:dyDescent="0.25">
      <c r="E450" s="127"/>
    </row>
    <row r="451" spans="5:5" x14ac:dyDescent="0.25">
      <c r="E451" s="127"/>
    </row>
    <row r="452" spans="5:5" x14ac:dyDescent="0.25">
      <c r="E452" s="127"/>
    </row>
    <row r="453" spans="5:5" x14ac:dyDescent="0.25">
      <c r="E453" s="127"/>
    </row>
    <row r="454" spans="5:5" x14ac:dyDescent="0.25">
      <c r="E454" s="127"/>
    </row>
    <row r="455" spans="5:5" x14ac:dyDescent="0.25">
      <c r="E455" s="127"/>
    </row>
    <row r="456" spans="5:5" x14ac:dyDescent="0.25">
      <c r="E456" s="127"/>
    </row>
    <row r="457" spans="5:5" x14ac:dyDescent="0.25">
      <c r="E457" s="127"/>
    </row>
    <row r="458" spans="5:5" x14ac:dyDescent="0.25">
      <c r="E458" s="127"/>
    </row>
    <row r="459" spans="5:5" x14ac:dyDescent="0.25">
      <c r="E459" s="127"/>
    </row>
    <row r="460" spans="5:5" x14ac:dyDescent="0.25">
      <c r="E460" s="127"/>
    </row>
    <row r="461" spans="5:5" x14ac:dyDescent="0.25">
      <c r="E461" s="127"/>
    </row>
    <row r="462" spans="5:5" x14ac:dyDescent="0.25">
      <c r="E462" s="127"/>
    </row>
    <row r="463" spans="5:5" x14ac:dyDescent="0.25">
      <c r="E463" s="127"/>
    </row>
    <row r="464" spans="5:5" x14ac:dyDescent="0.25">
      <c r="E464" s="127"/>
    </row>
    <row r="465" spans="5:5" x14ac:dyDescent="0.25">
      <c r="E465" s="127"/>
    </row>
    <row r="466" spans="5:5" x14ac:dyDescent="0.25">
      <c r="E466" s="127"/>
    </row>
    <row r="467" spans="5:5" x14ac:dyDescent="0.25">
      <c r="E467" s="127"/>
    </row>
    <row r="468" spans="5:5" x14ac:dyDescent="0.25">
      <c r="E468" s="127"/>
    </row>
    <row r="469" spans="5:5" x14ac:dyDescent="0.25">
      <c r="E469" s="127"/>
    </row>
    <row r="470" spans="5:5" x14ac:dyDescent="0.25">
      <c r="E470" s="127"/>
    </row>
    <row r="471" spans="5:5" x14ac:dyDescent="0.25">
      <c r="E471" s="127"/>
    </row>
    <row r="472" spans="5:5" x14ac:dyDescent="0.25">
      <c r="E472" s="127"/>
    </row>
    <row r="473" spans="5:5" x14ac:dyDescent="0.25">
      <c r="E473" s="127"/>
    </row>
    <row r="474" spans="5:5" x14ac:dyDescent="0.25">
      <c r="E474" s="127"/>
    </row>
    <row r="475" spans="5:5" x14ac:dyDescent="0.25">
      <c r="E475" s="127"/>
    </row>
    <row r="476" spans="5:5" x14ac:dyDescent="0.25">
      <c r="E476" s="127"/>
    </row>
    <row r="477" spans="5:5" x14ac:dyDescent="0.25">
      <c r="E477" s="127"/>
    </row>
    <row r="478" spans="5:5" x14ac:dyDescent="0.25">
      <c r="E478" s="127"/>
    </row>
    <row r="479" spans="5:5" x14ac:dyDescent="0.25">
      <c r="E479" s="127"/>
    </row>
    <row r="480" spans="5:5" x14ac:dyDescent="0.25">
      <c r="E480" s="127"/>
    </row>
    <row r="481" spans="5:5" x14ac:dyDescent="0.25">
      <c r="E481" s="127"/>
    </row>
    <row r="482" spans="5:5" x14ac:dyDescent="0.25">
      <c r="E482" s="127"/>
    </row>
    <row r="483" spans="5:5" x14ac:dyDescent="0.25">
      <c r="E483" s="127"/>
    </row>
    <row r="484" spans="5:5" x14ac:dyDescent="0.25">
      <c r="E484" s="127"/>
    </row>
    <row r="485" spans="5:5" x14ac:dyDescent="0.25">
      <c r="E485" s="127"/>
    </row>
    <row r="486" spans="5:5" x14ac:dyDescent="0.25">
      <c r="E486" s="127"/>
    </row>
    <row r="487" spans="5:5" x14ac:dyDescent="0.25">
      <c r="E487" s="127"/>
    </row>
    <row r="488" spans="5:5" x14ac:dyDescent="0.25">
      <c r="E488" s="127"/>
    </row>
    <row r="489" spans="5:5" x14ac:dyDescent="0.25">
      <c r="E489" s="127"/>
    </row>
    <row r="490" spans="5:5" x14ac:dyDescent="0.25">
      <c r="E490" s="127"/>
    </row>
    <row r="491" spans="5:5" x14ac:dyDescent="0.25">
      <c r="E491" s="127"/>
    </row>
    <row r="492" spans="5:5" x14ac:dyDescent="0.25">
      <c r="E492" s="127"/>
    </row>
    <row r="493" spans="5:5" x14ac:dyDescent="0.25">
      <c r="E493" s="127"/>
    </row>
    <row r="494" spans="5:5" x14ac:dyDescent="0.25">
      <c r="E494" s="127"/>
    </row>
    <row r="495" spans="5:5" x14ac:dyDescent="0.25">
      <c r="E495" s="127"/>
    </row>
    <row r="496" spans="5:5" x14ac:dyDescent="0.25">
      <c r="E496" s="127"/>
    </row>
    <row r="497" spans="5:5" x14ac:dyDescent="0.25">
      <c r="E497" s="127"/>
    </row>
    <row r="498" spans="5:5" x14ac:dyDescent="0.25">
      <c r="E498" s="127"/>
    </row>
    <row r="499" spans="5:5" x14ac:dyDescent="0.25">
      <c r="E499" s="127"/>
    </row>
    <row r="500" spans="5:5" x14ac:dyDescent="0.25">
      <c r="E500" s="127"/>
    </row>
    <row r="501" spans="5:5" x14ac:dyDescent="0.25">
      <c r="E501" s="127"/>
    </row>
    <row r="502" spans="5:5" x14ac:dyDescent="0.25">
      <c r="E502" s="127"/>
    </row>
    <row r="503" spans="5:5" x14ac:dyDescent="0.25">
      <c r="E503" s="127"/>
    </row>
    <row r="504" spans="5:5" x14ac:dyDescent="0.25">
      <c r="E504" s="127"/>
    </row>
    <row r="505" spans="5:5" x14ac:dyDescent="0.25">
      <c r="E505" s="127"/>
    </row>
    <row r="506" spans="5:5" x14ac:dyDescent="0.25">
      <c r="E506" s="127"/>
    </row>
    <row r="507" spans="5:5" x14ac:dyDescent="0.25">
      <c r="E507" s="127"/>
    </row>
    <row r="508" spans="5:5" x14ac:dyDescent="0.25">
      <c r="E508" s="127"/>
    </row>
    <row r="509" spans="5:5" x14ac:dyDescent="0.25">
      <c r="E509" s="127"/>
    </row>
    <row r="510" spans="5:5" x14ac:dyDescent="0.25">
      <c r="E510" s="127"/>
    </row>
    <row r="511" spans="5:5" x14ac:dyDescent="0.25">
      <c r="E511" s="127"/>
    </row>
    <row r="512" spans="5:5" x14ac:dyDescent="0.25">
      <c r="E512" s="127"/>
    </row>
    <row r="513" spans="5:5" x14ac:dyDescent="0.25">
      <c r="E513" s="127"/>
    </row>
    <row r="514" spans="5:5" x14ac:dyDescent="0.25">
      <c r="E514" s="127"/>
    </row>
    <row r="515" spans="5:5" x14ac:dyDescent="0.25">
      <c r="E515" s="127"/>
    </row>
    <row r="516" spans="5:5" x14ac:dyDescent="0.25">
      <c r="E516" s="127"/>
    </row>
    <row r="517" spans="5:5" x14ac:dyDescent="0.25">
      <c r="E517" s="127"/>
    </row>
    <row r="518" spans="5:5" x14ac:dyDescent="0.25">
      <c r="E518" s="127"/>
    </row>
    <row r="519" spans="5:5" x14ac:dyDescent="0.25">
      <c r="E519" s="127"/>
    </row>
    <row r="520" spans="5:5" x14ac:dyDescent="0.25">
      <c r="E520" s="127"/>
    </row>
    <row r="521" spans="5:5" x14ac:dyDescent="0.25">
      <c r="E521" s="127"/>
    </row>
    <row r="522" spans="5:5" x14ac:dyDescent="0.25">
      <c r="E522" s="127"/>
    </row>
    <row r="523" spans="5:5" x14ac:dyDescent="0.25">
      <c r="E523" s="127"/>
    </row>
    <row r="524" spans="5:5" x14ac:dyDescent="0.25">
      <c r="E524" s="127"/>
    </row>
    <row r="525" spans="5:5" x14ac:dyDescent="0.25">
      <c r="E525" s="127"/>
    </row>
    <row r="526" spans="5:5" x14ac:dyDescent="0.25">
      <c r="E526" s="127"/>
    </row>
    <row r="527" spans="5:5" x14ac:dyDescent="0.25">
      <c r="E527" s="127"/>
    </row>
    <row r="528" spans="5:5" x14ac:dyDescent="0.25">
      <c r="E528" s="127"/>
    </row>
    <row r="529" spans="5:5" x14ac:dyDescent="0.25">
      <c r="E529" s="127"/>
    </row>
    <row r="530" spans="5:5" x14ac:dyDescent="0.25">
      <c r="E530" s="127"/>
    </row>
    <row r="531" spans="5:5" x14ac:dyDescent="0.25">
      <c r="E531" s="127"/>
    </row>
    <row r="532" spans="5:5" x14ac:dyDescent="0.25">
      <c r="E532" s="127"/>
    </row>
    <row r="533" spans="5:5" x14ac:dyDescent="0.25">
      <c r="E533" s="127"/>
    </row>
    <row r="534" spans="5:5" x14ac:dyDescent="0.25">
      <c r="E534" s="127"/>
    </row>
    <row r="535" spans="5:5" x14ac:dyDescent="0.25">
      <c r="E535" s="127"/>
    </row>
    <row r="536" spans="5:5" x14ac:dyDescent="0.25">
      <c r="E536" s="127"/>
    </row>
    <row r="537" spans="5:5" x14ac:dyDescent="0.25">
      <c r="E537" s="127"/>
    </row>
    <row r="538" spans="5:5" x14ac:dyDescent="0.25">
      <c r="E538" s="127"/>
    </row>
    <row r="539" spans="5:5" x14ac:dyDescent="0.25">
      <c r="E539" s="127"/>
    </row>
    <row r="540" spans="5:5" x14ac:dyDescent="0.25">
      <c r="E540" s="127"/>
    </row>
    <row r="541" spans="5:5" x14ac:dyDescent="0.25">
      <c r="E541" s="127"/>
    </row>
    <row r="542" spans="5:5" x14ac:dyDescent="0.25">
      <c r="E542" s="127"/>
    </row>
    <row r="543" spans="5:5" x14ac:dyDescent="0.25">
      <c r="E543" s="127"/>
    </row>
    <row r="544" spans="5:5" x14ac:dyDescent="0.25">
      <c r="E544" s="127"/>
    </row>
    <row r="545" spans="5:5" x14ac:dyDescent="0.25">
      <c r="E545" s="127"/>
    </row>
    <row r="546" spans="5:5" x14ac:dyDescent="0.25">
      <c r="E546" s="127"/>
    </row>
    <row r="547" spans="5:5" x14ac:dyDescent="0.25">
      <c r="E547" s="127"/>
    </row>
    <row r="548" spans="5:5" x14ac:dyDescent="0.25">
      <c r="E548" s="127"/>
    </row>
    <row r="549" spans="5:5" x14ac:dyDescent="0.25">
      <c r="E549" s="127"/>
    </row>
    <row r="550" spans="5:5" x14ac:dyDescent="0.25">
      <c r="E550" s="127"/>
    </row>
    <row r="551" spans="5:5" x14ac:dyDescent="0.25">
      <c r="E551" s="127"/>
    </row>
    <row r="552" spans="5:5" x14ac:dyDescent="0.25">
      <c r="E552" s="127"/>
    </row>
    <row r="553" spans="5:5" x14ac:dyDescent="0.25">
      <c r="E553" s="127"/>
    </row>
    <row r="554" spans="5:5" x14ac:dyDescent="0.25">
      <c r="E554" s="127"/>
    </row>
    <row r="555" spans="5:5" x14ac:dyDescent="0.25">
      <c r="E555" s="127"/>
    </row>
    <row r="556" spans="5:5" x14ac:dyDescent="0.25">
      <c r="E556" s="127"/>
    </row>
    <row r="557" spans="5:5" x14ac:dyDescent="0.25">
      <c r="E557" s="127"/>
    </row>
    <row r="558" spans="5:5" x14ac:dyDescent="0.25">
      <c r="E558" s="127"/>
    </row>
    <row r="559" spans="5:5" x14ac:dyDescent="0.25">
      <c r="E559" s="127"/>
    </row>
    <row r="560" spans="5:5" x14ac:dyDescent="0.25">
      <c r="E560" s="127"/>
    </row>
    <row r="561" spans="5:5" x14ac:dyDescent="0.25">
      <c r="E561" s="127"/>
    </row>
    <row r="562" spans="5:5" x14ac:dyDescent="0.25">
      <c r="E562" s="127"/>
    </row>
    <row r="563" spans="5:5" x14ac:dyDescent="0.25">
      <c r="E563" s="127"/>
    </row>
    <row r="564" spans="5:5" x14ac:dyDescent="0.25">
      <c r="E564" s="127"/>
    </row>
    <row r="565" spans="5:5" x14ac:dyDescent="0.25">
      <c r="E565" s="127"/>
    </row>
    <row r="566" spans="5:5" x14ac:dyDescent="0.25">
      <c r="E566" s="127"/>
    </row>
    <row r="567" spans="5:5" x14ac:dyDescent="0.25">
      <c r="E567" s="127"/>
    </row>
    <row r="568" spans="5:5" x14ac:dyDescent="0.25">
      <c r="E568" s="127"/>
    </row>
    <row r="569" spans="5:5" x14ac:dyDescent="0.25">
      <c r="E569" s="127"/>
    </row>
    <row r="570" spans="5:5" x14ac:dyDescent="0.25">
      <c r="E570" s="127"/>
    </row>
    <row r="571" spans="5:5" x14ac:dyDescent="0.25">
      <c r="E571" s="127"/>
    </row>
    <row r="572" spans="5:5" x14ac:dyDescent="0.25">
      <c r="E572" s="127"/>
    </row>
    <row r="573" spans="5:5" x14ac:dyDescent="0.25">
      <c r="E573" s="127"/>
    </row>
    <row r="574" spans="5:5" x14ac:dyDescent="0.25">
      <c r="E574" s="127"/>
    </row>
    <row r="575" spans="5:5" x14ac:dyDescent="0.25">
      <c r="E575" s="127"/>
    </row>
    <row r="576" spans="5:5" x14ac:dyDescent="0.25">
      <c r="E576" s="127"/>
    </row>
    <row r="577" spans="5:5" x14ac:dyDescent="0.25">
      <c r="E577" s="127"/>
    </row>
    <row r="578" spans="5:5" x14ac:dyDescent="0.25">
      <c r="E578" s="127"/>
    </row>
    <row r="579" spans="5:5" x14ac:dyDescent="0.25">
      <c r="E579" s="127"/>
    </row>
    <row r="580" spans="5:5" x14ac:dyDescent="0.25">
      <c r="E580" s="127"/>
    </row>
    <row r="581" spans="5:5" x14ac:dyDescent="0.25">
      <c r="E581" s="127"/>
    </row>
    <row r="582" spans="5:5" x14ac:dyDescent="0.25">
      <c r="E582" s="127"/>
    </row>
    <row r="583" spans="5:5" x14ac:dyDescent="0.25">
      <c r="E583" s="127"/>
    </row>
    <row r="584" spans="5:5" x14ac:dyDescent="0.25">
      <c r="E584" s="127"/>
    </row>
    <row r="585" spans="5:5" x14ac:dyDescent="0.25">
      <c r="E585" s="127"/>
    </row>
    <row r="586" spans="5:5" x14ac:dyDescent="0.25">
      <c r="E586" s="127"/>
    </row>
    <row r="587" spans="5:5" x14ac:dyDescent="0.25">
      <c r="E587" s="127"/>
    </row>
    <row r="588" spans="5:5" x14ac:dyDescent="0.25">
      <c r="E588" s="127"/>
    </row>
    <row r="589" spans="5:5" x14ac:dyDescent="0.25">
      <c r="E589" s="127"/>
    </row>
    <row r="590" spans="5:5" x14ac:dyDescent="0.25">
      <c r="E590" s="127"/>
    </row>
    <row r="591" spans="5:5" x14ac:dyDescent="0.25">
      <c r="E591" s="127"/>
    </row>
    <row r="592" spans="5:5" x14ac:dyDescent="0.25">
      <c r="E592" s="127"/>
    </row>
    <row r="593" spans="5:5" x14ac:dyDescent="0.25">
      <c r="E593" s="127"/>
    </row>
    <row r="594" spans="5:5" x14ac:dyDescent="0.25">
      <c r="E594" s="127"/>
    </row>
    <row r="595" spans="5:5" x14ac:dyDescent="0.25">
      <c r="E595" s="127"/>
    </row>
    <row r="596" spans="5:5" x14ac:dyDescent="0.25">
      <c r="E596" s="127"/>
    </row>
    <row r="597" spans="5:5" x14ac:dyDescent="0.25">
      <c r="E597" s="127"/>
    </row>
    <row r="598" spans="5:5" x14ac:dyDescent="0.25">
      <c r="E598" s="127"/>
    </row>
    <row r="599" spans="5:5" x14ac:dyDescent="0.25">
      <c r="E599" s="127"/>
    </row>
    <row r="600" spans="5:5" x14ac:dyDescent="0.25">
      <c r="E600" s="127"/>
    </row>
    <row r="601" spans="5:5" x14ac:dyDescent="0.25">
      <c r="E601" s="127"/>
    </row>
    <row r="602" spans="5:5" x14ac:dyDescent="0.25">
      <c r="E602" s="127"/>
    </row>
    <row r="603" spans="5:5" x14ac:dyDescent="0.25">
      <c r="E603" s="127"/>
    </row>
    <row r="604" spans="5:5" x14ac:dyDescent="0.25">
      <c r="E604" s="127"/>
    </row>
    <row r="605" spans="5:5" x14ac:dyDescent="0.25">
      <c r="E605" s="127"/>
    </row>
    <row r="606" spans="5:5" x14ac:dyDescent="0.25">
      <c r="E606" s="127"/>
    </row>
    <row r="607" spans="5:5" x14ac:dyDescent="0.25">
      <c r="E607" s="127"/>
    </row>
    <row r="608" spans="5:5" x14ac:dyDescent="0.25">
      <c r="E608" s="127"/>
    </row>
    <row r="609" spans="5:5" x14ac:dyDescent="0.25">
      <c r="E609" s="127"/>
    </row>
    <row r="610" spans="5:5" x14ac:dyDescent="0.25">
      <c r="E610" s="127"/>
    </row>
    <row r="611" spans="5:5" x14ac:dyDescent="0.25">
      <c r="E611" s="127"/>
    </row>
    <row r="612" spans="5:5" x14ac:dyDescent="0.25">
      <c r="E612" s="127"/>
    </row>
    <row r="613" spans="5:5" x14ac:dyDescent="0.25">
      <c r="E613" s="127"/>
    </row>
    <row r="614" spans="5:5" x14ac:dyDescent="0.25">
      <c r="E614" s="127"/>
    </row>
    <row r="615" spans="5:5" x14ac:dyDescent="0.25">
      <c r="E615" s="127"/>
    </row>
    <row r="616" spans="5:5" x14ac:dyDescent="0.25">
      <c r="E616" s="127"/>
    </row>
    <row r="617" spans="5:5" x14ac:dyDescent="0.25">
      <c r="E617" s="127"/>
    </row>
    <row r="618" spans="5:5" x14ac:dyDescent="0.25">
      <c r="E618" s="127"/>
    </row>
    <row r="619" spans="5:5" x14ac:dyDescent="0.25">
      <c r="E619" s="127"/>
    </row>
    <row r="620" spans="5:5" x14ac:dyDescent="0.25">
      <c r="E620" s="127"/>
    </row>
    <row r="621" spans="5:5" x14ac:dyDescent="0.25">
      <c r="E621" s="127"/>
    </row>
    <row r="622" spans="5:5" x14ac:dyDescent="0.25">
      <c r="E622" s="127"/>
    </row>
    <row r="623" spans="5:5" x14ac:dyDescent="0.25">
      <c r="E623" s="127"/>
    </row>
    <row r="624" spans="5:5" x14ac:dyDescent="0.25">
      <c r="E624" s="127"/>
    </row>
    <row r="625" spans="5:5" x14ac:dyDescent="0.25">
      <c r="E625" s="127"/>
    </row>
    <row r="626" spans="5:5" x14ac:dyDescent="0.25">
      <c r="E626" s="127"/>
    </row>
    <row r="627" spans="5:5" x14ac:dyDescent="0.25">
      <c r="E627" s="127"/>
    </row>
    <row r="628" spans="5:5" x14ac:dyDescent="0.25">
      <c r="E628" s="127"/>
    </row>
    <row r="629" spans="5:5" x14ac:dyDescent="0.25">
      <c r="E629" s="127"/>
    </row>
    <row r="630" spans="5:5" x14ac:dyDescent="0.25">
      <c r="E630" s="127"/>
    </row>
    <row r="631" spans="5:5" x14ac:dyDescent="0.25">
      <c r="E631" s="127"/>
    </row>
    <row r="632" spans="5:5" x14ac:dyDescent="0.25">
      <c r="E632" s="127"/>
    </row>
    <row r="633" spans="5:5" x14ac:dyDescent="0.25">
      <c r="E633" s="127"/>
    </row>
    <row r="634" spans="5:5" x14ac:dyDescent="0.25">
      <c r="E634" s="127"/>
    </row>
    <row r="635" spans="5:5" x14ac:dyDescent="0.25">
      <c r="E635" s="127"/>
    </row>
    <row r="636" spans="5:5" x14ac:dyDescent="0.25">
      <c r="E636" s="127"/>
    </row>
    <row r="637" spans="5:5" x14ac:dyDescent="0.25">
      <c r="E637" s="127"/>
    </row>
    <row r="638" spans="5:5" x14ac:dyDescent="0.25">
      <c r="E638" s="127"/>
    </row>
    <row r="639" spans="5:5" x14ac:dyDescent="0.25">
      <c r="E639" s="127"/>
    </row>
    <row r="640" spans="5:5" x14ac:dyDescent="0.25">
      <c r="E640" s="127"/>
    </row>
    <row r="641" spans="5:5" x14ac:dyDescent="0.25">
      <c r="E641" s="127"/>
    </row>
    <row r="642" spans="5:5" x14ac:dyDescent="0.25">
      <c r="E642" s="127"/>
    </row>
    <row r="643" spans="5:5" x14ac:dyDescent="0.25">
      <c r="E643" s="127"/>
    </row>
    <row r="644" spans="5:5" x14ac:dyDescent="0.25">
      <c r="E644" s="127"/>
    </row>
    <row r="645" spans="5:5" x14ac:dyDescent="0.25">
      <c r="E645" s="127"/>
    </row>
    <row r="646" spans="5:5" x14ac:dyDescent="0.25">
      <c r="E646" s="127"/>
    </row>
    <row r="647" spans="5:5" x14ac:dyDescent="0.25">
      <c r="E647" s="127"/>
    </row>
    <row r="648" spans="5:5" x14ac:dyDescent="0.25">
      <c r="E648" s="127"/>
    </row>
    <row r="649" spans="5:5" x14ac:dyDescent="0.25">
      <c r="E649" s="127"/>
    </row>
    <row r="650" spans="5:5" x14ac:dyDescent="0.25">
      <c r="E650" s="127"/>
    </row>
    <row r="651" spans="5:5" x14ac:dyDescent="0.25">
      <c r="E651" s="127"/>
    </row>
    <row r="652" spans="5:5" x14ac:dyDescent="0.25">
      <c r="E652" s="127"/>
    </row>
    <row r="653" spans="5:5" x14ac:dyDescent="0.25">
      <c r="E653" s="127"/>
    </row>
    <row r="654" spans="5:5" x14ac:dyDescent="0.25">
      <c r="E654" s="127"/>
    </row>
    <row r="655" spans="5:5" x14ac:dyDescent="0.25">
      <c r="E655" s="127"/>
    </row>
    <row r="656" spans="5:5" x14ac:dyDescent="0.25">
      <c r="E656" s="127"/>
    </row>
    <row r="657" spans="5:5" x14ac:dyDescent="0.25">
      <c r="E657" s="127"/>
    </row>
    <row r="658" spans="5:5" x14ac:dyDescent="0.25">
      <c r="E658" s="127"/>
    </row>
    <row r="659" spans="5:5" x14ac:dyDescent="0.25">
      <c r="E659" s="127"/>
    </row>
    <row r="660" spans="5:5" x14ac:dyDescent="0.25">
      <c r="E660" s="127"/>
    </row>
    <row r="661" spans="5:5" x14ac:dyDescent="0.25">
      <c r="E661" s="127"/>
    </row>
    <row r="662" spans="5:5" x14ac:dyDescent="0.25">
      <c r="E662" s="127"/>
    </row>
    <row r="663" spans="5:5" x14ac:dyDescent="0.25">
      <c r="E663" s="127"/>
    </row>
    <row r="664" spans="5:5" x14ac:dyDescent="0.25">
      <c r="E664" s="127"/>
    </row>
    <row r="665" spans="5:5" x14ac:dyDescent="0.25">
      <c r="E665" s="127"/>
    </row>
    <row r="666" spans="5:5" x14ac:dyDescent="0.25">
      <c r="E666" s="127"/>
    </row>
    <row r="667" spans="5:5" x14ac:dyDescent="0.25">
      <c r="E667" s="127"/>
    </row>
    <row r="668" spans="5:5" x14ac:dyDescent="0.25">
      <c r="E668" s="127"/>
    </row>
    <row r="669" spans="5:5" x14ac:dyDescent="0.25">
      <c r="E669" s="127"/>
    </row>
    <row r="670" spans="5:5" x14ac:dyDescent="0.25">
      <c r="E670" s="127"/>
    </row>
    <row r="671" spans="5:5" x14ac:dyDescent="0.25">
      <c r="E671" s="127"/>
    </row>
    <row r="672" spans="5:5" x14ac:dyDescent="0.25">
      <c r="E672" s="127"/>
    </row>
    <row r="673" spans="5:5" x14ac:dyDescent="0.25">
      <c r="E673" s="127"/>
    </row>
    <row r="674" spans="5:5" x14ac:dyDescent="0.25">
      <c r="E674" s="127"/>
    </row>
    <row r="675" spans="5:5" x14ac:dyDescent="0.25">
      <c r="E675" s="127"/>
    </row>
    <row r="676" spans="5:5" x14ac:dyDescent="0.25">
      <c r="E676" s="127"/>
    </row>
    <row r="677" spans="5:5" x14ac:dyDescent="0.25">
      <c r="E677" s="127"/>
    </row>
    <row r="678" spans="5:5" x14ac:dyDescent="0.25">
      <c r="E678" s="127"/>
    </row>
    <row r="679" spans="5:5" x14ac:dyDescent="0.25">
      <c r="E679" s="127"/>
    </row>
    <row r="680" spans="5:5" x14ac:dyDescent="0.25">
      <c r="E680" s="127"/>
    </row>
    <row r="681" spans="5:5" x14ac:dyDescent="0.25">
      <c r="E681" s="127"/>
    </row>
    <row r="682" spans="5:5" x14ac:dyDescent="0.25">
      <c r="E682" s="127"/>
    </row>
    <row r="683" spans="5:5" x14ac:dyDescent="0.25">
      <c r="E683" s="127"/>
    </row>
    <row r="684" spans="5:5" x14ac:dyDescent="0.25">
      <c r="E684" s="127"/>
    </row>
    <row r="685" spans="5:5" x14ac:dyDescent="0.25">
      <c r="E685" s="127"/>
    </row>
    <row r="686" spans="5:5" x14ac:dyDescent="0.25">
      <c r="E686" s="127"/>
    </row>
    <row r="687" spans="5:5" x14ac:dyDescent="0.25">
      <c r="E687" s="127"/>
    </row>
    <row r="688" spans="5:5" x14ac:dyDescent="0.25">
      <c r="E688" s="127"/>
    </row>
    <row r="689" spans="5:5" x14ac:dyDescent="0.25">
      <c r="E689" s="127"/>
    </row>
    <row r="690" spans="5:5" x14ac:dyDescent="0.25">
      <c r="E690" s="127"/>
    </row>
    <row r="691" spans="5:5" x14ac:dyDescent="0.25">
      <c r="E691" s="127"/>
    </row>
    <row r="692" spans="5:5" x14ac:dyDescent="0.25">
      <c r="E692" s="127"/>
    </row>
    <row r="693" spans="5:5" x14ac:dyDescent="0.25">
      <c r="E693" s="127"/>
    </row>
    <row r="694" spans="5:5" x14ac:dyDescent="0.25">
      <c r="E694" s="127"/>
    </row>
    <row r="695" spans="5:5" x14ac:dyDescent="0.25">
      <c r="E695" s="127"/>
    </row>
    <row r="696" spans="5:5" x14ac:dyDescent="0.25">
      <c r="E696" s="127"/>
    </row>
    <row r="697" spans="5:5" x14ac:dyDescent="0.25">
      <c r="E697" s="127"/>
    </row>
    <row r="698" spans="5:5" x14ac:dyDescent="0.25">
      <c r="E698" s="127"/>
    </row>
    <row r="699" spans="5:5" x14ac:dyDescent="0.25">
      <c r="E699" s="127"/>
    </row>
    <row r="700" spans="5:5" x14ac:dyDescent="0.25">
      <c r="E700" s="127"/>
    </row>
    <row r="701" spans="5:5" x14ac:dyDescent="0.25">
      <c r="E701" s="127"/>
    </row>
    <row r="702" spans="5:5" x14ac:dyDescent="0.25">
      <c r="E702" s="127"/>
    </row>
    <row r="703" spans="5:5" x14ac:dyDescent="0.25">
      <c r="E703" s="127"/>
    </row>
    <row r="704" spans="5:5" x14ac:dyDescent="0.25">
      <c r="E704" s="127"/>
    </row>
    <row r="705" spans="5:5" x14ac:dyDescent="0.25">
      <c r="E705" s="127"/>
    </row>
    <row r="706" spans="5:5" x14ac:dyDescent="0.25">
      <c r="E706" s="127"/>
    </row>
    <row r="707" spans="5:5" x14ac:dyDescent="0.25">
      <c r="E707" s="127"/>
    </row>
    <row r="708" spans="5:5" x14ac:dyDescent="0.25">
      <c r="E708" s="127"/>
    </row>
    <row r="709" spans="5:5" x14ac:dyDescent="0.25">
      <c r="E709" s="127"/>
    </row>
    <row r="710" spans="5:5" x14ac:dyDescent="0.25">
      <c r="E710" s="127"/>
    </row>
    <row r="711" spans="5:5" x14ac:dyDescent="0.25">
      <c r="E711" s="127"/>
    </row>
    <row r="712" spans="5:5" x14ac:dyDescent="0.25">
      <c r="E712" s="127"/>
    </row>
    <row r="713" spans="5:5" x14ac:dyDescent="0.25">
      <c r="E713" s="127"/>
    </row>
    <row r="714" spans="5:5" x14ac:dyDescent="0.25">
      <c r="E714" s="127"/>
    </row>
    <row r="715" spans="5:5" x14ac:dyDescent="0.25">
      <c r="E715" s="127"/>
    </row>
    <row r="716" spans="5:5" x14ac:dyDescent="0.25">
      <c r="E716" s="127"/>
    </row>
    <row r="717" spans="5:5" x14ac:dyDescent="0.25">
      <c r="E717" s="127"/>
    </row>
    <row r="718" spans="5:5" x14ac:dyDescent="0.25">
      <c r="E718" s="127"/>
    </row>
    <row r="719" spans="5:5" x14ac:dyDescent="0.25">
      <c r="E719" s="127"/>
    </row>
    <row r="720" spans="5:5" x14ac:dyDescent="0.25">
      <c r="E720" s="127"/>
    </row>
    <row r="721" spans="5:5" x14ac:dyDescent="0.25">
      <c r="E721" s="127"/>
    </row>
    <row r="722" spans="5:5" x14ac:dyDescent="0.25">
      <c r="E722" s="127"/>
    </row>
    <row r="723" spans="5:5" x14ac:dyDescent="0.25">
      <c r="E723" s="127"/>
    </row>
    <row r="724" spans="5:5" x14ac:dyDescent="0.25">
      <c r="E724" s="127"/>
    </row>
    <row r="725" spans="5:5" x14ac:dyDescent="0.25">
      <c r="E725" s="127"/>
    </row>
    <row r="726" spans="5:5" x14ac:dyDescent="0.25">
      <c r="E726" s="127"/>
    </row>
    <row r="727" spans="5:5" x14ac:dyDescent="0.25">
      <c r="E727" s="127"/>
    </row>
    <row r="728" spans="5:5" x14ac:dyDescent="0.25">
      <c r="E728" s="127"/>
    </row>
    <row r="729" spans="5:5" x14ac:dyDescent="0.25">
      <c r="E729" s="127"/>
    </row>
    <row r="730" spans="5:5" x14ac:dyDescent="0.25">
      <c r="E730" s="127"/>
    </row>
    <row r="731" spans="5:5" x14ac:dyDescent="0.25">
      <c r="E731" s="127"/>
    </row>
    <row r="732" spans="5:5" x14ac:dyDescent="0.25">
      <c r="E732" s="127"/>
    </row>
    <row r="733" spans="5:5" x14ac:dyDescent="0.25">
      <c r="E733" s="127"/>
    </row>
    <row r="734" spans="5:5" x14ac:dyDescent="0.25">
      <c r="E734" s="127"/>
    </row>
    <row r="735" spans="5:5" x14ac:dyDescent="0.25">
      <c r="E735" s="127"/>
    </row>
    <row r="736" spans="5:5" x14ac:dyDescent="0.25">
      <c r="E736" s="127"/>
    </row>
    <row r="737" spans="5:5" x14ac:dyDescent="0.25">
      <c r="E737" s="127"/>
    </row>
    <row r="738" spans="5:5" x14ac:dyDescent="0.25">
      <c r="E738" s="127"/>
    </row>
    <row r="739" spans="5:5" x14ac:dyDescent="0.25">
      <c r="E739" s="127"/>
    </row>
    <row r="740" spans="5:5" x14ac:dyDescent="0.25">
      <c r="E740" s="127"/>
    </row>
    <row r="741" spans="5:5" x14ac:dyDescent="0.25">
      <c r="E741" s="127"/>
    </row>
    <row r="742" spans="5:5" x14ac:dyDescent="0.25">
      <c r="E742" s="127"/>
    </row>
    <row r="743" spans="5:5" x14ac:dyDescent="0.25">
      <c r="E743" s="127"/>
    </row>
    <row r="744" spans="5:5" x14ac:dyDescent="0.25">
      <c r="E744" s="127"/>
    </row>
    <row r="745" spans="5:5" x14ac:dyDescent="0.25">
      <c r="E745" s="127"/>
    </row>
    <row r="746" spans="5:5" x14ac:dyDescent="0.25">
      <c r="E746" s="127"/>
    </row>
    <row r="747" spans="5:5" x14ac:dyDescent="0.25">
      <c r="E747" s="127"/>
    </row>
    <row r="748" spans="5:5" x14ac:dyDescent="0.25">
      <c r="E748" s="127"/>
    </row>
    <row r="749" spans="5:5" x14ac:dyDescent="0.25">
      <c r="E749" s="127"/>
    </row>
    <row r="750" spans="5:5" x14ac:dyDescent="0.25">
      <c r="E750" s="127"/>
    </row>
    <row r="751" spans="5:5" x14ac:dyDescent="0.25">
      <c r="E751" s="127"/>
    </row>
    <row r="752" spans="5:5" x14ac:dyDescent="0.25">
      <c r="E752" s="127"/>
    </row>
    <row r="753" spans="5:5" x14ac:dyDescent="0.25">
      <c r="E753" s="127"/>
    </row>
  </sheetData>
  <mergeCells count="15">
    <mergeCell ref="A1:H1"/>
    <mergeCell ref="A2:H2"/>
    <mergeCell ref="A3:H3"/>
    <mergeCell ref="D5:F5"/>
    <mergeCell ref="D7:F7"/>
    <mergeCell ref="A53:H53"/>
    <mergeCell ref="A8:A13"/>
    <mergeCell ref="A14:A19"/>
    <mergeCell ref="A20:A25"/>
    <mergeCell ref="D27:F27"/>
    <mergeCell ref="A28:A33"/>
    <mergeCell ref="A34:A39"/>
    <mergeCell ref="A40:A45"/>
    <mergeCell ref="A47:H47"/>
    <mergeCell ref="A49:A51"/>
  </mergeCells>
  <printOptions horizontalCentered="1" verticalCentered="1"/>
  <pageMargins left="0.55118110236220474" right="0.39370078740157483" top="0.59055118110236227" bottom="0.39370078740157483" header="0.39370078740157483" footer="0.51181102362204722"/>
  <pageSetup paperSize="9" scale="81" orientation="landscape" horizontalDpi="4294967293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tabSelected="1" topLeftCell="A22" workbookViewId="0">
      <selection activeCell="A26" sqref="A26:L51"/>
    </sheetView>
  </sheetViews>
  <sheetFormatPr defaultRowHeight="12" x14ac:dyDescent="0.25"/>
  <cols>
    <col min="1" max="1" width="6.7109375" style="31" customWidth="1"/>
    <col min="2" max="2" width="23.140625" style="31" customWidth="1"/>
    <col min="3" max="10" width="6.7109375" style="31" customWidth="1"/>
    <col min="11" max="11" width="8.140625" style="31" bestFit="1" customWidth="1"/>
    <col min="12" max="12" width="9.140625" style="31"/>
    <col min="13" max="13" width="18" style="31" bestFit="1" customWidth="1"/>
    <col min="14" max="16384" width="9.140625" style="31"/>
  </cols>
  <sheetData>
    <row r="1" spans="1:11" ht="20.25" x14ac:dyDescent="0.25">
      <c r="A1" s="224" t="s">
        <v>55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</row>
    <row r="2" spans="1:11" ht="20.25" x14ac:dyDescent="0.25">
      <c r="A2" s="225" t="str">
        <f>'Tabela da Primeira Fase'!A2:AB2</f>
        <v>LIBERTADORES 2024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</row>
    <row r="3" spans="1:11" ht="18" customHeight="1" x14ac:dyDescent="0.25">
      <c r="A3" s="226" t="s">
        <v>118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</row>
    <row r="4" spans="1:11" ht="18" customHeight="1" x14ac:dyDescent="0.25">
      <c r="A4" s="53"/>
      <c r="B4" s="54"/>
      <c r="C4" s="54"/>
      <c r="D4" s="54"/>
      <c r="E4" s="54"/>
      <c r="F4" s="54"/>
      <c r="G4" s="54"/>
      <c r="H4" s="54"/>
      <c r="I4" s="54"/>
      <c r="J4" s="54"/>
      <c r="K4" s="55"/>
    </row>
    <row r="5" spans="1:11" ht="18" customHeight="1" x14ac:dyDescent="0.25">
      <c r="A5" s="142" t="s">
        <v>25</v>
      </c>
      <c r="B5" s="56" t="s">
        <v>12</v>
      </c>
      <c r="C5" s="56" t="s">
        <v>13</v>
      </c>
      <c r="D5" s="56" t="s">
        <v>14</v>
      </c>
      <c r="E5" s="56" t="s">
        <v>4</v>
      </c>
      <c r="F5" s="56" t="s">
        <v>3</v>
      </c>
      <c r="G5" s="56" t="s">
        <v>15</v>
      </c>
      <c r="H5" s="56" t="s">
        <v>16</v>
      </c>
      <c r="I5" s="56" t="s">
        <v>17</v>
      </c>
      <c r="J5" s="56" t="s">
        <v>18</v>
      </c>
      <c r="K5" s="57" t="s">
        <v>19</v>
      </c>
    </row>
    <row r="6" spans="1:11" ht="18" customHeight="1" x14ac:dyDescent="0.25"/>
    <row r="7" spans="1:11" s="175" customFormat="1" ht="18" customHeight="1" x14ac:dyDescent="0.25">
      <c r="A7" s="171" t="s">
        <v>20</v>
      </c>
      <c r="B7" s="172" t="str">
        <f ca="1">INDIRECT('Auxiliar (3)'!W2)</f>
        <v>NACIONAL URU - Ton</v>
      </c>
      <c r="C7" s="172">
        <f ca="1">D7+E7+F7</f>
        <v>6</v>
      </c>
      <c r="D7" s="172">
        <f ca="1">INDIRECT('Auxiliar (3)'!X2)</f>
        <v>5</v>
      </c>
      <c r="E7" s="172">
        <f ca="1">INDIRECT('Auxiliar (3)'!Y2)</f>
        <v>1</v>
      </c>
      <c r="F7" s="172">
        <f ca="1">INDIRECT('Auxiliar (3)'!Z2)</f>
        <v>0</v>
      </c>
      <c r="G7" s="172">
        <f ca="1">INDIRECT('Auxiliar (3)'!AA2)</f>
        <v>15</v>
      </c>
      <c r="H7" s="172">
        <f ca="1">INDIRECT('Auxiliar (3)'!AB2)</f>
        <v>1</v>
      </c>
      <c r="I7" s="172">
        <f ca="1">G7-H7</f>
        <v>14</v>
      </c>
      <c r="J7" s="173">
        <f ca="1">(3*D7)+E7</f>
        <v>16</v>
      </c>
      <c r="K7" s="174">
        <f ca="1">IF(ISERR((J7/(C7*3))),0,((J7/(C7*3))))</f>
        <v>0.88888888888888884</v>
      </c>
    </row>
    <row r="8" spans="1:11" s="175" customFormat="1" ht="18" customHeight="1" x14ac:dyDescent="0.25">
      <c r="A8" s="171" t="s">
        <v>21</v>
      </c>
      <c r="B8" s="172" t="str">
        <f ca="1">INDIRECT('Auxiliar (3)'!W3)</f>
        <v>GRÊMIO - MaF</v>
      </c>
      <c r="C8" s="172">
        <f t="shared" ref="C8:C24" ca="1" si="0">D8+E8+F8</f>
        <v>6</v>
      </c>
      <c r="D8" s="172">
        <f ca="1">INDIRECT('Auxiliar (3)'!X3)</f>
        <v>4</v>
      </c>
      <c r="E8" s="172">
        <f ca="1">INDIRECT('Auxiliar (3)'!Y3)</f>
        <v>1</v>
      </c>
      <c r="F8" s="172">
        <f ca="1">INDIRECT('Auxiliar (3)'!Z3)</f>
        <v>1</v>
      </c>
      <c r="G8" s="172">
        <f ca="1">INDIRECT('Auxiliar (3)'!AA3)</f>
        <v>12</v>
      </c>
      <c r="H8" s="172">
        <f ca="1">INDIRECT('Auxiliar (3)'!AB3)</f>
        <v>3</v>
      </c>
      <c r="I8" s="172">
        <f t="shared" ref="I8:I24" ca="1" si="1">G8-H8</f>
        <v>9</v>
      </c>
      <c r="J8" s="173">
        <f t="shared" ref="J8:J24" ca="1" si="2">(3*D8)+E8</f>
        <v>13</v>
      </c>
      <c r="K8" s="174">
        <f t="shared" ref="K8:K24" ca="1" si="3">IF(ISERR((J8/(C8*3))),0,((J8/(C8*3))))</f>
        <v>0.72222222222222221</v>
      </c>
    </row>
    <row r="9" spans="1:11" s="175" customFormat="1" ht="18" customHeight="1" x14ac:dyDescent="0.25">
      <c r="A9" s="171" t="s">
        <v>22</v>
      </c>
      <c r="B9" s="172" t="str">
        <f ca="1">INDIRECT('Auxiliar (3)'!W4)</f>
        <v>FLAMENGO - Vas</v>
      </c>
      <c r="C9" s="172">
        <f t="shared" ca="1" si="0"/>
        <v>5</v>
      </c>
      <c r="D9" s="172">
        <f ca="1">INDIRECT('Auxiliar (3)'!X4)</f>
        <v>4</v>
      </c>
      <c r="E9" s="172">
        <f ca="1">INDIRECT('Auxiliar (3)'!Y4)</f>
        <v>0</v>
      </c>
      <c r="F9" s="172">
        <f ca="1">INDIRECT('Auxiliar (3)'!Z4)</f>
        <v>1</v>
      </c>
      <c r="G9" s="172">
        <f ca="1">INDIRECT('Auxiliar (3)'!AA4)</f>
        <v>9</v>
      </c>
      <c r="H9" s="172">
        <f ca="1">INDIRECT('Auxiliar (3)'!AB4)</f>
        <v>2</v>
      </c>
      <c r="I9" s="172">
        <f t="shared" ca="1" si="1"/>
        <v>7</v>
      </c>
      <c r="J9" s="173">
        <f t="shared" ca="1" si="2"/>
        <v>12</v>
      </c>
      <c r="K9" s="174">
        <f t="shared" ca="1" si="3"/>
        <v>0.8</v>
      </c>
    </row>
    <row r="10" spans="1:11" s="175" customFormat="1" ht="18" customHeight="1" x14ac:dyDescent="0.25">
      <c r="A10" s="171" t="s">
        <v>81</v>
      </c>
      <c r="B10" s="172" t="str">
        <f ca="1">INDIRECT('Auxiliar (3)'!W5)</f>
        <v>NÁUTICO - Jea</v>
      </c>
      <c r="C10" s="172">
        <f t="shared" ca="1" si="0"/>
        <v>5</v>
      </c>
      <c r="D10" s="172">
        <f ca="1">INDIRECT('Auxiliar (3)'!X5)</f>
        <v>3</v>
      </c>
      <c r="E10" s="172">
        <f ca="1">INDIRECT('Auxiliar (3)'!Y5)</f>
        <v>0</v>
      </c>
      <c r="F10" s="172">
        <f ca="1">INDIRECT('Auxiliar (3)'!Z5)</f>
        <v>2</v>
      </c>
      <c r="G10" s="172">
        <f ca="1">INDIRECT('Auxiliar (3)'!AA5)</f>
        <v>6</v>
      </c>
      <c r="H10" s="172">
        <f ca="1">INDIRECT('Auxiliar (3)'!AB5)</f>
        <v>7</v>
      </c>
      <c r="I10" s="172">
        <f t="shared" ca="1" si="1"/>
        <v>-1</v>
      </c>
      <c r="J10" s="173">
        <f t="shared" ca="1" si="2"/>
        <v>9</v>
      </c>
      <c r="K10" s="174">
        <f t="shared" ca="1" si="3"/>
        <v>0.6</v>
      </c>
    </row>
    <row r="11" spans="1:11" s="175" customFormat="1" ht="18" customHeight="1" x14ac:dyDescent="0.25">
      <c r="A11" s="171" t="s">
        <v>82</v>
      </c>
      <c r="B11" s="172" t="str">
        <f ca="1">INDIRECT('Auxiliar (3)'!W6)</f>
        <v>BOTAFOGO - JoR</v>
      </c>
      <c r="C11" s="172">
        <f ca="1">D11+E11+F11</f>
        <v>5</v>
      </c>
      <c r="D11" s="172">
        <f ca="1">INDIRECT('Auxiliar (3)'!X6)</f>
        <v>2</v>
      </c>
      <c r="E11" s="172">
        <f ca="1">INDIRECT('Auxiliar (3)'!Y6)</f>
        <v>3</v>
      </c>
      <c r="F11" s="172">
        <f ca="1">INDIRECT('Auxiliar (3)'!Z6)</f>
        <v>0</v>
      </c>
      <c r="G11" s="172">
        <f ca="1">INDIRECT('Auxiliar (3)'!AA6)</f>
        <v>5</v>
      </c>
      <c r="H11" s="172">
        <f ca="1">INDIRECT('Auxiliar (3)'!AB6)</f>
        <v>1</v>
      </c>
      <c r="I11" s="172">
        <f ca="1">G11-H11</f>
        <v>4</v>
      </c>
      <c r="J11" s="173">
        <f ca="1">(3*D11)+E11</f>
        <v>9</v>
      </c>
      <c r="K11" s="174">
        <f ca="1">IF(ISERR((J11/(C11*3))),0,((J11/(C11*3))))</f>
        <v>0.6</v>
      </c>
    </row>
    <row r="12" spans="1:11" s="175" customFormat="1" ht="18" customHeight="1" x14ac:dyDescent="0.25">
      <c r="A12" s="171" t="s">
        <v>83</v>
      </c>
      <c r="B12" s="172" t="str">
        <f ca="1">INDIRECT('Auxiliar (3)'!W7)</f>
        <v>CRUZEIRO - PC</v>
      </c>
      <c r="C12" s="172">
        <f t="shared" ca="1" si="0"/>
        <v>4</v>
      </c>
      <c r="D12" s="172">
        <f ca="1">INDIRECT('Auxiliar (3)'!X7)</f>
        <v>2</v>
      </c>
      <c r="E12" s="172">
        <f ca="1">INDIRECT('Auxiliar (3)'!Y7)</f>
        <v>1</v>
      </c>
      <c r="F12" s="172">
        <f ca="1">INDIRECT('Auxiliar (3)'!Z7)</f>
        <v>1</v>
      </c>
      <c r="G12" s="172">
        <f ca="1">INDIRECT('Auxiliar (3)'!AA7)</f>
        <v>6</v>
      </c>
      <c r="H12" s="172">
        <f ca="1">INDIRECT('Auxiliar (3)'!AB7)</f>
        <v>3</v>
      </c>
      <c r="I12" s="172">
        <f t="shared" ca="1" si="1"/>
        <v>3</v>
      </c>
      <c r="J12" s="173">
        <f t="shared" ca="1" si="2"/>
        <v>7</v>
      </c>
      <c r="K12" s="174">
        <f t="shared" ca="1" si="3"/>
        <v>0.58333333333333337</v>
      </c>
    </row>
    <row r="13" spans="1:11" s="175" customFormat="1" ht="18" customHeight="1" x14ac:dyDescent="0.25">
      <c r="A13" s="171" t="s">
        <v>84</v>
      </c>
      <c r="B13" s="172" t="str">
        <f ca="1">INDIRECT('Auxiliar (3)'!W8)</f>
        <v>PALMEIRAS - Alc</v>
      </c>
      <c r="C13" s="172">
        <f t="shared" ca="1" si="0"/>
        <v>4</v>
      </c>
      <c r="D13" s="172">
        <f ca="1">INDIRECT('Auxiliar (3)'!X8)</f>
        <v>2</v>
      </c>
      <c r="E13" s="172">
        <f ca="1">INDIRECT('Auxiliar (3)'!Y8)</f>
        <v>1</v>
      </c>
      <c r="F13" s="172">
        <f ca="1">INDIRECT('Auxiliar (3)'!Z8)</f>
        <v>1</v>
      </c>
      <c r="G13" s="172">
        <f ca="1">INDIRECT('Auxiliar (3)'!AA8)</f>
        <v>6</v>
      </c>
      <c r="H13" s="172">
        <f ca="1">INDIRECT('Auxiliar (3)'!AB8)</f>
        <v>3</v>
      </c>
      <c r="I13" s="172">
        <f t="shared" ca="1" si="1"/>
        <v>3</v>
      </c>
      <c r="J13" s="173">
        <f t="shared" ca="1" si="2"/>
        <v>7</v>
      </c>
      <c r="K13" s="174">
        <f t="shared" ca="1" si="3"/>
        <v>0.58333333333333337</v>
      </c>
    </row>
    <row r="14" spans="1:11" s="175" customFormat="1" ht="18" customHeight="1" x14ac:dyDescent="0.25">
      <c r="A14" s="171" t="s">
        <v>85</v>
      </c>
      <c r="B14" s="172" t="str">
        <f ca="1">INDIRECT('Auxiliar (3)'!W9)</f>
        <v>INTERNACIONAL - MaS</v>
      </c>
      <c r="C14" s="172">
        <f t="shared" ca="1" si="0"/>
        <v>4</v>
      </c>
      <c r="D14" s="172">
        <f ca="1">INDIRECT('Auxiliar (3)'!X9)</f>
        <v>2</v>
      </c>
      <c r="E14" s="172">
        <f ca="1">INDIRECT('Auxiliar (3)'!Y9)</f>
        <v>1</v>
      </c>
      <c r="F14" s="172">
        <f ca="1">INDIRECT('Auxiliar (3)'!Z9)</f>
        <v>1</v>
      </c>
      <c r="G14" s="172">
        <f ca="1">INDIRECT('Auxiliar (3)'!AA9)</f>
        <v>6</v>
      </c>
      <c r="H14" s="172">
        <f ca="1">INDIRECT('Auxiliar (3)'!AB9)</f>
        <v>5</v>
      </c>
      <c r="I14" s="172">
        <f t="shared" ca="1" si="1"/>
        <v>1</v>
      </c>
      <c r="J14" s="173">
        <f t="shared" ca="1" si="2"/>
        <v>7</v>
      </c>
      <c r="K14" s="174">
        <f t="shared" ca="1" si="3"/>
        <v>0.58333333333333337</v>
      </c>
    </row>
    <row r="15" spans="1:11" s="175" customFormat="1" ht="18" customHeight="1" x14ac:dyDescent="0.25">
      <c r="A15" s="171" t="s">
        <v>86</v>
      </c>
      <c r="B15" s="172" t="str">
        <f ca="1">INDIRECT('Auxiliar (3)'!W10)</f>
        <v>BOLIVAR BOL - AnB</v>
      </c>
      <c r="C15" s="172">
        <f t="shared" ca="1" si="0"/>
        <v>4</v>
      </c>
      <c r="D15" s="172">
        <f ca="1">INDIRECT('Auxiliar (3)'!X10)</f>
        <v>1</v>
      </c>
      <c r="E15" s="172">
        <f ca="1">INDIRECT('Auxiliar (3)'!Y10)</f>
        <v>2</v>
      </c>
      <c r="F15" s="172">
        <f ca="1">INDIRECT('Auxiliar (3)'!Z10)</f>
        <v>1</v>
      </c>
      <c r="G15" s="172">
        <f ca="1">INDIRECT('Auxiliar (3)'!AA10)</f>
        <v>8</v>
      </c>
      <c r="H15" s="172">
        <f ca="1">INDIRECT('Auxiliar (3)'!AB10)</f>
        <v>6</v>
      </c>
      <c r="I15" s="172">
        <f t="shared" ca="1" si="1"/>
        <v>2</v>
      </c>
      <c r="J15" s="173">
        <f t="shared" ca="1" si="2"/>
        <v>5</v>
      </c>
      <c r="K15" s="174">
        <f t="shared" ca="1" si="3"/>
        <v>0.41666666666666669</v>
      </c>
    </row>
    <row r="16" spans="1:11" s="175" customFormat="1" ht="18" customHeight="1" x14ac:dyDescent="0.25">
      <c r="A16" s="171" t="s">
        <v>87</v>
      </c>
      <c r="B16" s="172" t="str">
        <f ca="1">INDIRECT('Auxiliar (3)'!W11)</f>
        <v>BOCA JUNIORS ARG - Aéc</v>
      </c>
      <c r="C16" s="172">
        <f t="shared" ca="1" si="0"/>
        <v>5</v>
      </c>
      <c r="D16" s="172">
        <f ca="1">INDIRECT('Auxiliar (3)'!X11)</f>
        <v>1</v>
      </c>
      <c r="E16" s="172">
        <f ca="1">INDIRECT('Auxiliar (3)'!Y11)</f>
        <v>2</v>
      </c>
      <c r="F16" s="172">
        <f ca="1">INDIRECT('Auxiliar (3)'!Z11)</f>
        <v>2</v>
      </c>
      <c r="G16" s="172">
        <f ca="1">INDIRECT('Auxiliar (3)'!AA11)</f>
        <v>2</v>
      </c>
      <c r="H16" s="172">
        <f ca="1">INDIRECT('Auxiliar (3)'!AB11)</f>
        <v>6</v>
      </c>
      <c r="I16" s="172">
        <f t="shared" ca="1" si="1"/>
        <v>-4</v>
      </c>
      <c r="J16" s="173">
        <f t="shared" ca="1" si="2"/>
        <v>5</v>
      </c>
      <c r="K16" s="174">
        <f t="shared" ca="1" si="3"/>
        <v>0.33333333333333331</v>
      </c>
    </row>
    <row r="17" spans="1:13" s="175" customFormat="1" ht="18" customHeight="1" x14ac:dyDescent="0.25">
      <c r="A17" s="171" t="s">
        <v>88</v>
      </c>
      <c r="B17" s="172" t="str">
        <f ca="1">INDIRECT('Auxiliar (3)'!W12)</f>
        <v>THE STRONGEST BOL - Jun</v>
      </c>
      <c r="C17" s="172">
        <f t="shared" ca="1" si="0"/>
        <v>4</v>
      </c>
      <c r="D17" s="172">
        <f ca="1">INDIRECT('Auxiliar (3)'!X12)</f>
        <v>1</v>
      </c>
      <c r="E17" s="172">
        <f ca="1">INDIRECT('Auxiliar (3)'!Y12)</f>
        <v>1</v>
      </c>
      <c r="F17" s="172">
        <f ca="1">INDIRECT('Auxiliar (3)'!Z12)</f>
        <v>2</v>
      </c>
      <c r="G17" s="172">
        <f ca="1">INDIRECT('Auxiliar (3)'!AA12)</f>
        <v>2</v>
      </c>
      <c r="H17" s="172">
        <f ca="1">INDIRECT('Auxiliar (3)'!AB12)</f>
        <v>3</v>
      </c>
      <c r="I17" s="172">
        <f t="shared" ca="1" si="1"/>
        <v>-1</v>
      </c>
      <c r="J17" s="173">
        <f t="shared" ca="1" si="2"/>
        <v>4</v>
      </c>
      <c r="K17" s="174">
        <f t="shared" ca="1" si="3"/>
        <v>0.33333333333333331</v>
      </c>
    </row>
    <row r="18" spans="1:13" s="175" customFormat="1" ht="18" customHeight="1" x14ac:dyDescent="0.25">
      <c r="A18" s="171" t="s">
        <v>89</v>
      </c>
      <c r="B18" s="172" t="str">
        <f ca="1">INDIRECT('Auxiliar (3)'!W13)</f>
        <v>INDEPENDIENTE ARG - Mar</v>
      </c>
      <c r="C18" s="172">
        <f t="shared" ca="1" si="0"/>
        <v>4</v>
      </c>
      <c r="D18" s="172">
        <f ca="1">INDIRECT('Auxiliar (3)'!X13)</f>
        <v>1</v>
      </c>
      <c r="E18" s="172">
        <f ca="1">INDIRECT('Auxiliar (3)'!Y13)</f>
        <v>1</v>
      </c>
      <c r="F18" s="172">
        <f ca="1">INDIRECT('Auxiliar (3)'!Z13)</f>
        <v>2</v>
      </c>
      <c r="G18" s="172">
        <f ca="1">INDIRECT('Auxiliar (3)'!AA13)</f>
        <v>2</v>
      </c>
      <c r="H18" s="172">
        <f ca="1">INDIRECT('Auxiliar (3)'!AB13)</f>
        <v>6</v>
      </c>
      <c r="I18" s="172">
        <f t="shared" ca="1" si="1"/>
        <v>-4</v>
      </c>
      <c r="J18" s="173">
        <f t="shared" ca="1" si="2"/>
        <v>4</v>
      </c>
      <c r="K18" s="174">
        <f t="shared" ca="1" si="3"/>
        <v>0.33333333333333331</v>
      </c>
    </row>
    <row r="19" spans="1:13" s="175" customFormat="1" ht="18" customHeight="1" x14ac:dyDescent="0.25">
      <c r="A19" s="171" t="s">
        <v>90</v>
      </c>
      <c r="B19" s="172" t="str">
        <f ca="1">INDIRECT('Auxiliar (3)'!W14)</f>
        <v>FLUMINENSE - Sim</v>
      </c>
      <c r="C19" s="172">
        <f t="shared" ca="1" si="0"/>
        <v>4</v>
      </c>
      <c r="D19" s="172">
        <f ca="1">INDIRECT('Auxiliar (3)'!X14)</f>
        <v>1</v>
      </c>
      <c r="E19" s="172">
        <f ca="1">INDIRECT('Auxiliar (3)'!Y14)</f>
        <v>0</v>
      </c>
      <c r="F19" s="172">
        <f ca="1">INDIRECT('Auxiliar (3)'!Z14)</f>
        <v>3</v>
      </c>
      <c r="G19" s="172">
        <f ca="1">INDIRECT('Auxiliar (3)'!AA14)</f>
        <v>3</v>
      </c>
      <c r="H19" s="172">
        <f ca="1">INDIRECT('Auxiliar (3)'!AB14)</f>
        <v>6</v>
      </c>
      <c r="I19" s="172">
        <f t="shared" ca="1" si="1"/>
        <v>-3</v>
      </c>
      <c r="J19" s="173">
        <f t="shared" ca="1" si="2"/>
        <v>3</v>
      </c>
      <c r="K19" s="174">
        <f t="shared" ca="1" si="3"/>
        <v>0.25</v>
      </c>
    </row>
    <row r="20" spans="1:13" s="175" customFormat="1" ht="18" customHeight="1" x14ac:dyDescent="0.25">
      <c r="A20" s="171" t="s">
        <v>91</v>
      </c>
      <c r="B20" s="172" t="str">
        <f ca="1">INDIRECT('Auxiliar (3)'!W15)</f>
        <v>OLIMPIA PAR - Ama</v>
      </c>
      <c r="C20" s="172">
        <f t="shared" ca="1" si="0"/>
        <v>4</v>
      </c>
      <c r="D20" s="172">
        <f ca="1">INDIRECT('Auxiliar (3)'!X15)</f>
        <v>1</v>
      </c>
      <c r="E20" s="172">
        <f ca="1">INDIRECT('Auxiliar (3)'!Y15)</f>
        <v>0</v>
      </c>
      <c r="F20" s="172">
        <f ca="1">INDIRECT('Auxiliar (3)'!Z15)</f>
        <v>3</v>
      </c>
      <c r="G20" s="172">
        <f ca="1">INDIRECT('Auxiliar (3)'!AA15)</f>
        <v>4</v>
      </c>
      <c r="H20" s="172">
        <f ca="1">INDIRECT('Auxiliar (3)'!AB15)</f>
        <v>9</v>
      </c>
      <c r="I20" s="172">
        <f t="shared" ca="1" si="1"/>
        <v>-5</v>
      </c>
      <c r="J20" s="173">
        <f t="shared" ca="1" si="2"/>
        <v>3</v>
      </c>
      <c r="K20" s="174">
        <f t="shared" ca="1" si="3"/>
        <v>0.25</v>
      </c>
    </row>
    <row r="21" spans="1:13" s="175" customFormat="1" ht="18" customHeight="1" x14ac:dyDescent="0.25">
      <c r="A21" s="171" t="s">
        <v>92</v>
      </c>
      <c r="B21" s="172" t="str">
        <f ca="1">INDIRECT('Auxiliar (3)'!W16)</f>
        <v>ATLÉTICO MG - RoB</v>
      </c>
      <c r="C21" s="172">
        <f t="shared" ca="1" si="0"/>
        <v>4</v>
      </c>
      <c r="D21" s="172">
        <f ca="1">INDIRECT('Auxiliar (3)'!X16)</f>
        <v>1</v>
      </c>
      <c r="E21" s="172">
        <f ca="1">INDIRECT('Auxiliar (3)'!Y16)</f>
        <v>0</v>
      </c>
      <c r="F21" s="172">
        <f ca="1">INDIRECT('Auxiliar (3)'!Z16)</f>
        <v>3</v>
      </c>
      <c r="G21" s="172">
        <f ca="1">INDIRECT('Auxiliar (3)'!AA16)</f>
        <v>5</v>
      </c>
      <c r="H21" s="172">
        <f ca="1">INDIRECT('Auxiliar (3)'!AB16)</f>
        <v>13</v>
      </c>
      <c r="I21" s="172">
        <f t="shared" ca="1" si="1"/>
        <v>-8</v>
      </c>
      <c r="J21" s="173">
        <f t="shared" ca="1" si="2"/>
        <v>3</v>
      </c>
      <c r="K21" s="174">
        <f t="shared" ca="1" si="3"/>
        <v>0.25</v>
      </c>
    </row>
    <row r="22" spans="1:13" s="175" customFormat="1" ht="18" customHeight="1" x14ac:dyDescent="0.25">
      <c r="A22" s="171" t="s">
        <v>93</v>
      </c>
      <c r="B22" s="172" t="str">
        <f ca="1">INDIRECT('Auxiliar (3)'!W17)</f>
        <v>RACING ARG - RoG</v>
      </c>
      <c r="C22" s="172">
        <f t="shared" ca="1" si="0"/>
        <v>4</v>
      </c>
      <c r="D22" s="172">
        <f ca="1">INDIRECT('Auxiliar (3)'!X17)</f>
        <v>0</v>
      </c>
      <c r="E22" s="172">
        <f ca="1">INDIRECT('Auxiliar (3)'!Y17)</f>
        <v>2</v>
      </c>
      <c r="F22" s="172">
        <f ca="1">INDIRECT('Auxiliar (3)'!Z17)</f>
        <v>2</v>
      </c>
      <c r="G22" s="172">
        <f ca="1">INDIRECT('Auxiliar (3)'!AA17)</f>
        <v>2</v>
      </c>
      <c r="H22" s="172">
        <f ca="1">INDIRECT('Auxiliar (3)'!AB17)</f>
        <v>5</v>
      </c>
      <c r="I22" s="172">
        <f t="shared" ca="1" si="1"/>
        <v>-3</v>
      </c>
      <c r="J22" s="173">
        <f t="shared" ca="1" si="2"/>
        <v>2</v>
      </c>
      <c r="K22" s="174">
        <f t="shared" ca="1" si="3"/>
        <v>0.16666666666666666</v>
      </c>
    </row>
    <row r="23" spans="1:13" s="175" customFormat="1" ht="18" customHeight="1" x14ac:dyDescent="0.25">
      <c r="A23" s="171" t="s">
        <v>94</v>
      </c>
      <c r="B23" s="172" t="str">
        <f ca="1">INDIRECT('Auxiliar (3)'!W18)</f>
        <v>VASCO DA GAMA - Pim</v>
      </c>
      <c r="C23" s="172">
        <f t="shared" ca="1" si="0"/>
        <v>4</v>
      </c>
      <c r="D23" s="172">
        <f ca="1">INDIRECT('Auxiliar (3)'!X18)</f>
        <v>0</v>
      </c>
      <c r="E23" s="172">
        <f ca="1">INDIRECT('Auxiliar (3)'!Y18)</f>
        <v>2</v>
      </c>
      <c r="F23" s="172">
        <f ca="1">INDIRECT('Auxiliar (3)'!Z18)</f>
        <v>2</v>
      </c>
      <c r="G23" s="172">
        <f ca="1">INDIRECT('Auxiliar (3)'!AA18)</f>
        <v>3</v>
      </c>
      <c r="H23" s="172">
        <f ca="1">INDIRECT('Auxiliar (3)'!AB18)</f>
        <v>8</v>
      </c>
      <c r="I23" s="172">
        <f t="shared" ca="1" si="1"/>
        <v>-5</v>
      </c>
      <c r="J23" s="173">
        <f t="shared" ca="1" si="2"/>
        <v>2</v>
      </c>
      <c r="K23" s="174">
        <f t="shared" ca="1" si="3"/>
        <v>0.16666666666666666</v>
      </c>
    </row>
    <row r="24" spans="1:13" s="175" customFormat="1" ht="18" customHeight="1" x14ac:dyDescent="0.25">
      <c r="A24" s="171" t="s">
        <v>95</v>
      </c>
      <c r="B24" s="172" t="str">
        <f ca="1">INDIRECT('Auxiliar (3)'!W19)</f>
        <v>COLO COLO CHI - Mal</v>
      </c>
      <c r="C24" s="172">
        <f t="shared" ca="1" si="0"/>
        <v>4</v>
      </c>
      <c r="D24" s="172">
        <f ca="1">INDIRECT('Auxiliar (3)'!X19)</f>
        <v>0</v>
      </c>
      <c r="E24" s="172">
        <f ca="1">INDIRECT('Auxiliar (3)'!Y19)</f>
        <v>0</v>
      </c>
      <c r="F24" s="172">
        <f ca="1">INDIRECT('Auxiliar (3)'!Z19)</f>
        <v>4</v>
      </c>
      <c r="G24" s="172">
        <f ca="1">INDIRECT('Auxiliar (3)'!AA19)</f>
        <v>2</v>
      </c>
      <c r="H24" s="172">
        <f ca="1">INDIRECT('Auxiliar (3)'!AB19)</f>
        <v>11</v>
      </c>
      <c r="I24" s="172">
        <f t="shared" ca="1" si="1"/>
        <v>-9</v>
      </c>
      <c r="J24" s="173">
        <f t="shared" ca="1" si="2"/>
        <v>0</v>
      </c>
      <c r="K24" s="174">
        <f t="shared" ca="1" si="3"/>
        <v>0</v>
      </c>
    </row>
    <row r="25" spans="1:13" ht="18" customHeight="1" x14ac:dyDescent="0.25">
      <c r="B25" s="64"/>
      <c r="C25" s="64"/>
      <c r="D25" s="64"/>
      <c r="E25" s="64"/>
      <c r="F25" s="64"/>
      <c r="G25" s="64"/>
      <c r="H25" s="64"/>
      <c r="I25" s="64"/>
      <c r="J25" s="54"/>
      <c r="K25" s="65"/>
    </row>
    <row r="26" spans="1:13" ht="18" customHeight="1" x14ac:dyDescent="0.25">
      <c r="A26" s="224" t="s">
        <v>55</v>
      </c>
      <c r="B26" s="224"/>
      <c r="C26" s="224"/>
      <c r="D26" s="224"/>
      <c r="E26" s="224"/>
      <c r="F26" s="224"/>
      <c r="G26" s="224"/>
      <c r="H26" s="224"/>
      <c r="I26" s="224"/>
      <c r="J26" s="224"/>
      <c r="K26" s="224"/>
      <c r="L26" s="224"/>
    </row>
    <row r="27" spans="1:13" ht="18" customHeight="1" x14ac:dyDescent="0.25">
      <c r="A27" s="225" t="str">
        <f>A2</f>
        <v>LIBERTADORES 2024</v>
      </c>
      <c r="B27" s="225"/>
      <c r="C27" s="225"/>
      <c r="D27" s="225"/>
      <c r="E27" s="225"/>
      <c r="F27" s="225"/>
      <c r="G27" s="225"/>
      <c r="H27" s="225"/>
      <c r="I27" s="225"/>
      <c r="J27" s="225"/>
      <c r="K27" s="225"/>
      <c r="L27" s="167"/>
    </row>
    <row r="28" spans="1:13" ht="18" customHeight="1" x14ac:dyDescent="0.25">
      <c r="A28" s="226" t="s">
        <v>118</v>
      </c>
      <c r="B28" s="226"/>
      <c r="C28" s="226"/>
      <c r="D28" s="226"/>
      <c r="E28" s="226"/>
      <c r="F28" s="226"/>
      <c r="G28" s="226"/>
      <c r="H28" s="226"/>
      <c r="I28" s="226"/>
      <c r="J28" s="226"/>
      <c r="K28" s="226"/>
    </row>
    <row r="29" spans="1:13" ht="18" customHeight="1" x14ac:dyDescent="0.25">
      <c r="A29" s="53"/>
      <c r="B29" s="54"/>
      <c r="C29" s="54"/>
      <c r="D29" s="54"/>
      <c r="E29" s="54"/>
      <c r="F29" s="54"/>
      <c r="G29" s="54"/>
      <c r="H29" s="54"/>
      <c r="I29" s="54"/>
      <c r="J29" s="54"/>
      <c r="K29" s="55"/>
    </row>
    <row r="30" spans="1:13" ht="18" customHeight="1" x14ac:dyDescent="0.25">
      <c r="A30" s="142" t="s">
        <v>25</v>
      </c>
      <c r="B30" s="56" t="s">
        <v>12</v>
      </c>
      <c r="C30" s="56" t="s">
        <v>13</v>
      </c>
      <c r="D30" s="56" t="s">
        <v>14</v>
      </c>
      <c r="E30" s="56" t="s">
        <v>4</v>
      </c>
      <c r="F30" s="56" t="s">
        <v>3</v>
      </c>
      <c r="G30" s="56" t="s">
        <v>15</v>
      </c>
      <c r="H30" s="56" t="s">
        <v>16</v>
      </c>
      <c r="I30" s="56" t="s">
        <v>17</v>
      </c>
      <c r="J30" s="56" t="s">
        <v>18</v>
      </c>
      <c r="K30" s="57" t="s">
        <v>19</v>
      </c>
      <c r="L30" s="57" t="s">
        <v>119</v>
      </c>
      <c r="M30" s="168"/>
    </row>
    <row r="31" spans="1:13" ht="18" customHeight="1" x14ac:dyDescent="0.25"/>
    <row r="32" spans="1:13" ht="18" customHeight="1" x14ac:dyDescent="0.25">
      <c r="A32" s="58" t="s">
        <v>20</v>
      </c>
      <c r="B32" s="59" t="s">
        <v>130</v>
      </c>
      <c r="C32" s="59">
        <f>D32+E32+F32</f>
        <v>6</v>
      </c>
      <c r="D32" s="59">
        <v>5</v>
      </c>
      <c r="E32" s="59">
        <v>1</v>
      </c>
      <c r="F32" s="59">
        <v>0</v>
      </c>
      <c r="G32" s="59">
        <v>15</v>
      </c>
      <c r="H32" s="59">
        <v>1</v>
      </c>
      <c r="I32" s="59">
        <f>G32-H32</f>
        <v>14</v>
      </c>
      <c r="J32" s="60">
        <f>(3*D32)+E32</f>
        <v>16</v>
      </c>
      <c r="K32" s="61">
        <f>IF(ISERR((J32/(C32*3))),0,((J32/(C32*3))))</f>
        <v>0.88888888888888884</v>
      </c>
      <c r="L32" s="169">
        <v>23</v>
      </c>
    </row>
    <row r="33" spans="1:13" ht="18" customHeight="1" x14ac:dyDescent="0.25">
      <c r="A33" s="58" t="s">
        <v>21</v>
      </c>
      <c r="B33" s="59" t="s">
        <v>133</v>
      </c>
      <c r="C33" s="59">
        <f t="shared" ref="C33:C49" si="4">D33+E33+F33</f>
        <v>6</v>
      </c>
      <c r="D33" s="59">
        <v>4</v>
      </c>
      <c r="E33" s="59">
        <v>1</v>
      </c>
      <c r="F33" s="59">
        <v>1</v>
      </c>
      <c r="G33" s="59">
        <v>12</v>
      </c>
      <c r="H33" s="59">
        <v>3</v>
      </c>
      <c r="I33" s="59">
        <f t="shared" ref="I33:I49" si="5">G33-H33</f>
        <v>9</v>
      </c>
      <c r="J33" s="60">
        <f t="shared" ref="J33:J49" si="6">(3*D33)+E33</f>
        <v>13</v>
      </c>
      <c r="K33" s="61">
        <f t="shared" ref="K33:K49" si="7">IF(ISERR((J33/(C33*3))),0,((J33/(C33*3))))</f>
        <v>0.72222222222222221</v>
      </c>
      <c r="L33" s="169">
        <v>18</v>
      </c>
    </row>
    <row r="34" spans="1:13" ht="18" customHeight="1" x14ac:dyDescent="0.25">
      <c r="A34" s="58" t="s">
        <v>22</v>
      </c>
      <c r="B34" s="59" t="s">
        <v>116</v>
      </c>
      <c r="C34" s="59">
        <f t="shared" si="4"/>
        <v>5</v>
      </c>
      <c r="D34" s="59">
        <v>4</v>
      </c>
      <c r="E34" s="59">
        <v>0</v>
      </c>
      <c r="F34" s="59">
        <v>1</v>
      </c>
      <c r="G34" s="59">
        <v>9</v>
      </c>
      <c r="H34" s="59">
        <v>2</v>
      </c>
      <c r="I34" s="59">
        <f t="shared" si="5"/>
        <v>7</v>
      </c>
      <c r="J34" s="60">
        <f t="shared" si="6"/>
        <v>12</v>
      </c>
      <c r="K34" s="61">
        <f t="shared" si="7"/>
        <v>0.8</v>
      </c>
      <c r="L34" s="169">
        <v>16</v>
      </c>
    </row>
    <row r="35" spans="1:13" ht="18" customHeight="1" x14ac:dyDescent="0.25">
      <c r="A35" s="58" t="s">
        <v>81</v>
      </c>
      <c r="B35" s="59" t="s">
        <v>131</v>
      </c>
      <c r="C35" s="59">
        <f t="shared" ref="C35:C43" si="8">D35+E35+F35</f>
        <v>5</v>
      </c>
      <c r="D35" s="59">
        <v>2</v>
      </c>
      <c r="E35" s="59">
        <v>3</v>
      </c>
      <c r="F35" s="59">
        <v>0</v>
      </c>
      <c r="G35" s="59">
        <v>5</v>
      </c>
      <c r="H35" s="59">
        <v>1</v>
      </c>
      <c r="I35" s="59">
        <f t="shared" ref="I35:I43" si="9">G35-H35</f>
        <v>4</v>
      </c>
      <c r="J35" s="60">
        <f t="shared" ref="J35:J43" si="10">(3*D35)+E35</f>
        <v>9</v>
      </c>
      <c r="K35" s="61">
        <f t="shared" ref="K35:K43" si="11">IF(ISERR((J35/(C35*3))),0,((J35/(C35*3))))</f>
        <v>0.6</v>
      </c>
      <c r="L35" s="169">
        <v>15</v>
      </c>
    </row>
    <row r="36" spans="1:13" ht="18" customHeight="1" x14ac:dyDescent="0.25">
      <c r="A36" s="58" t="s">
        <v>82</v>
      </c>
      <c r="B36" s="59" t="s">
        <v>140</v>
      </c>
      <c r="C36" s="59">
        <f t="shared" si="8"/>
        <v>4</v>
      </c>
      <c r="D36" s="59">
        <v>2</v>
      </c>
      <c r="E36" s="59">
        <v>1</v>
      </c>
      <c r="F36" s="59">
        <v>1</v>
      </c>
      <c r="G36" s="59">
        <v>6</v>
      </c>
      <c r="H36" s="59">
        <v>3</v>
      </c>
      <c r="I36" s="59">
        <f t="shared" si="9"/>
        <v>3</v>
      </c>
      <c r="J36" s="60">
        <f t="shared" si="10"/>
        <v>7</v>
      </c>
      <c r="K36" s="61">
        <f t="shared" si="11"/>
        <v>0.58333333333333337</v>
      </c>
      <c r="L36" s="169">
        <v>14</v>
      </c>
      <c r="M36" s="84" t="s">
        <v>142</v>
      </c>
    </row>
    <row r="37" spans="1:13" ht="18" customHeight="1" x14ac:dyDescent="0.25">
      <c r="A37" s="58" t="s">
        <v>83</v>
      </c>
      <c r="B37" s="59" t="s">
        <v>139</v>
      </c>
      <c r="C37" s="59">
        <f t="shared" si="8"/>
        <v>4</v>
      </c>
      <c r="D37" s="59">
        <v>2</v>
      </c>
      <c r="E37" s="59">
        <v>1</v>
      </c>
      <c r="F37" s="59">
        <v>1</v>
      </c>
      <c r="G37" s="59">
        <v>6</v>
      </c>
      <c r="H37" s="59">
        <v>3</v>
      </c>
      <c r="I37" s="59">
        <f t="shared" si="9"/>
        <v>3</v>
      </c>
      <c r="J37" s="60">
        <f t="shared" si="10"/>
        <v>7</v>
      </c>
      <c r="K37" s="61">
        <f t="shared" si="11"/>
        <v>0.58333333333333337</v>
      </c>
      <c r="L37" s="169">
        <v>13</v>
      </c>
    </row>
    <row r="38" spans="1:13" ht="18" customHeight="1" x14ac:dyDescent="0.25">
      <c r="A38" s="58" t="s">
        <v>84</v>
      </c>
      <c r="B38" s="59" t="s">
        <v>137</v>
      </c>
      <c r="C38" s="59">
        <f t="shared" si="8"/>
        <v>4</v>
      </c>
      <c r="D38" s="59">
        <v>2</v>
      </c>
      <c r="E38" s="59">
        <v>1</v>
      </c>
      <c r="F38" s="59">
        <v>1</v>
      </c>
      <c r="G38" s="59">
        <v>6</v>
      </c>
      <c r="H38" s="59">
        <v>5</v>
      </c>
      <c r="I38" s="59">
        <f t="shared" si="9"/>
        <v>1</v>
      </c>
      <c r="J38" s="60">
        <f t="shared" si="10"/>
        <v>7</v>
      </c>
      <c r="K38" s="61">
        <f t="shared" si="11"/>
        <v>0.58333333333333337</v>
      </c>
      <c r="L38" s="169">
        <v>12</v>
      </c>
    </row>
    <row r="39" spans="1:13" ht="18" customHeight="1" x14ac:dyDescent="0.25">
      <c r="A39" s="58" t="s">
        <v>85</v>
      </c>
      <c r="B39" s="59" t="s">
        <v>128</v>
      </c>
      <c r="C39" s="59">
        <f t="shared" si="8"/>
        <v>4</v>
      </c>
      <c r="D39" s="59">
        <v>1</v>
      </c>
      <c r="E39" s="59">
        <v>2</v>
      </c>
      <c r="F39" s="59">
        <v>1</v>
      </c>
      <c r="G39" s="59">
        <v>8</v>
      </c>
      <c r="H39" s="59">
        <v>6</v>
      </c>
      <c r="I39" s="59">
        <f t="shared" si="9"/>
        <v>2</v>
      </c>
      <c r="J39" s="60">
        <f t="shared" si="10"/>
        <v>5</v>
      </c>
      <c r="K39" s="61">
        <f t="shared" si="11"/>
        <v>0.41666666666666669</v>
      </c>
      <c r="L39" s="169">
        <v>11</v>
      </c>
    </row>
    <row r="40" spans="1:13" ht="18" customHeight="1" x14ac:dyDescent="0.25">
      <c r="A40" s="58" t="s">
        <v>86</v>
      </c>
      <c r="B40" s="59" t="s">
        <v>134</v>
      </c>
      <c r="C40" s="59">
        <f t="shared" si="8"/>
        <v>4</v>
      </c>
      <c r="D40" s="59">
        <v>1</v>
      </c>
      <c r="E40" s="59">
        <v>1</v>
      </c>
      <c r="F40" s="59">
        <v>2</v>
      </c>
      <c r="G40" s="59">
        <v>2</v>
      </c>
      <c r="H40" s="59">
        <v>3</v>
      </c>
      <c r="I40" s="59">
        <f t="shared" si="9"/>
        <v>-1</v>
      </c>
      <c r="J40" s="60">
        <f t="shared" si="10"/>
        <v>4</v>
      </c>
      <c r="K40" s="61">
        <f t="shared" si="11"/>
        <v>0.33333333333333331</v>
      </c>
      <c r="L40" s="169">
        <v>10</v>
      </c>
    </row>
    <row r="41" spans="1:13" ht="18" customHeight="1" x14ac:dyDescent="0.25">
      <c r="A41" s="58" t="s">
        <v>87</v>
      </c>
      <c r="B41" s="59" t="s">
        <v>136</v>
      </c>
      <c r="C41" s="59">
        <f t="shared" si="8"/>
        <v>4</v>
      </c>
      <c r="D41" s="59">
        <v>1</v>
      </c>
      <c r="E41" s="59">
        <v>1</v>
      </c>
      <c r="F41" s="59">
        <v>2</v>
      </c>
      <c r="G41" s="59">
        <v>2</v>
      </c>
      <c r="H41" s="59">
        <v>6</v>
      </c>
      <c r="I41" s="59">
        <f t="shared" si="9"/>
        <v>-4</v>
      </c>
      <c r="J41" s="60">
        <f t="shared" si="10"/>
        <v>4</v>
      </c>
      <c r="K41" s="61">
        <f t="shared" si="11"/>
        <v>0.33333333333333331</v>
      </c>
      <c r="L41" s="169" t="s">
        <v>120</v>
      </c>
    </row>
    <row r="42" spans="1:13" ht="18" customHeight="1" x14ac:dyDescent="0.25">
      <c r="A42" s="58" t="s">
        <v>88</v>
      </c>
      <c r="B42" s="176" t="s">
        <v>98</v>
      </c>
      <c r="C42" s="176">
        <f t="shared" si="8"/>
        <v>4</v>
      </c>
      <c r="D42" s="176">
        <v>1</v>
      </c>
      <c r="E42" s="176">
        <v>0</v>
      </c>
      <c r="F42" s="176">
        <v>3</v>
      </c>
      <c r="G42" s="176">
        <v>3</v>
      </c>
      <c r="H42" s="176">
        <v>6</v>
      </c>
      <c r="I42" s="176">
        <f t="shared" si="9"/>
        <v>-3</v>
      </c>
      <c r="J42" s="177">
        <f t="shared" si="10"/>
        <v>3</v>
      </c>
      <c r="K42" s="178">
        <f t="shared" si="11"/>
        <v>0.25</v>
      </c>
      <c r="L42" s="179">
        <v>8</v>
      </c>
    </row>
    <row r="43" spans="1:13" ht="18" customHeight="1" x14ac:dyDescent="0.25">
      <c r="A43" s="58" t="s">
        <v>89</v>
      </c>
      <c r="B43" s="176" t="s">
        <v>127</v>
      </c>
      <c r="C43" s="176">
        <f t="shared" si="8"/>
        <v>4</v>
      </c>
      <c r="D43" s="176">
        <v>1</v>
      </c>
      <c r="E43" s="176">
        <v>0</v>
      </c>
      <c r="F43" s="176">
        <v>3</v>
      </c>
      <c r="G43" s="176">
        <v>5</v>
      </c>
      <c r="H43" s="176">
        <v>13</v>
      </c>
      <c r="I43" s="176">
        <f t="shared" si="9"/>
        <v>-8</v>
      </c>
      <c r="J43" s="177">
        <f t="shared" si="10"/>
        <v>3</v>
      </c>
      <c r="K43" s="178">
        <f t="shared" si="11"/>
        <v>0.25</v>
      </c>
      <c r="L43" s="179">
        <v>7</v>
      </c>
    </row>
    <row r="44" spans="1:13" ht="18" customHeight="1" x14ac:dyDescent="0.25">
      <c r="A44" s="163" t="s">
        <v>90</v>
      </c>
      <c r="B44" s="164" t="s">
        <v>132</v>
      </c>
      <c r="C44" s="164">
        <f t="shared" si="4"/>
        <v>5</v>
      </c>
      <c r="D44" s="164">
        <v>3</v>
      </c>
      <c r="E44" s="164">
        <v>0</v>
      </c>
      <c r="F44" s="164">
        <v>2</v>
      </c>
      <c r="G44" s="164">
        <v>6</v>
      </c>
      <c r="H44" s="164">
        <v>7</v>
      </c>
      <c r="I44" s="164">
        <f t="shared" si="5"/>
        <v>-1</v>
      </c>
      <c r="J44" s="165">
        <f t="shared" si="6"/>
        <v>9</v>
      </c>
      <c r="K44" s="166">
        <f t="shared" si="7"/>
        <v>0.6</v>
      </c>
      <c r="L44" s="170" t="s">
        <v>120</v>
      </c>
    </row>
    <row r="45" spans="1:13" ht="18" customHeight="1" x14ac:dyDescent="0.25">
      <c r="A45" s="163" t="s">
        <v>91</v>
      </c>
      <c r="B45" s="164" t="s">
        <v>135</v>
      </c>
      <c r="C45" s="164">
        <f>D45+E45+F45</f>
        <v>5</v>
      </c>
      <c r="D45" s="164">
        <v>1</v>
      </c>
      <c r="E45" s="164">
        <v>2</v>
      </c>
      <c r="F45" s="164">
        <v>2</v>
      </c>
      <c r="G45" s="164">
        <v>2</v>
      </c>
      <c r="H45" s="164">
        <v>6</v>
      </c>
      <c r="I45" s="164">
        <f>G45-H45</f>
        <v>-4</v>
      </c>
      <c r="J45" s="165">
        <f>(3*D45)+E45</f>
        <v>5</v>
      </c>
      <c r="K45" s="166">
        <f>IF(ISERR((J45/(C45*3))),0,((J45/(C45*3))))</f>
        <v>0.33333333333333331</v>
      </c>
      <c r="L45" s="170">
        <v>5</v>
      </c>
    </row>
    <row r="46" spans="1:13" ht="18" customHeight="1" x14ac:dyDescent="0.25">
      <c r="A46" s="163" t="s">
        <v>92</v>
      </c>
      <c r="B46" s="164" t="s">
        <v>141</v>
      </c>
      <c r="C46" s="164">
        <f t="shared" si="4"/>
        <v>4</v>
      </c>
      <c r="D46" s="164">
        <v>1</v>
      </c>
      <c r="E46" s="164">
        <v>0</v>
      </c>
      <c r="F46" s="164">
        <v>3</v>
      </c>
      <c r="G46" s="164">
        <v>4</v>
      </c>
      <c r="H46" s="164">
        <v>9</v>
      </c>
      <c r="I46" s="164">
        <f t="shared" si="5"/>
        <v>-5</v>
      </c>
      <c r="J46" s="165">
        <f t="shared" si="6"/>
        <v>3</v>
      </c>
      <c r="K46" s="166">
        <f t="shared" si="7"/>
        <v>0.25</v>
      </c>
      <c r="L46" s="170">
        <v>4</v>
      </c>
    </row>
    <row r="47" spans="1:13" ht="18" customHeight="1" x14ac:dyDescent="0.25">
      <c r="A47" s="163" t="s">
        <v>93</v>
      </c>
      <c r="B47" s="164" t="s">
        <v>138</v>
      </c>
      <c r="C47" s="164">
        <f t="shared" si="4"/>
        <v>4</v>
      </c>
      <c r="D47" s="164">
        <v>0</v>
      </c>
      <c r="E47" s="164">
        <v>2</v>
      </c>
      <c r="F47" s="164">
        <v>2</v>
      </c>
      <c r="G47" s="164">
        <v>2</v>
      </c>
      <c r="H47" s="164">
        <v>5</v>
      </c>
      <c r="I47" s="164">
        <f t="shared" si="5"/>
        <v>-3</v>
      </c>
      <c r="J47" s="165">
        <f t="shared" si="6"/>
        <v>2</v>
      </c>
      <c r="K47" s="166">
        <f t="shared" si="7"/>
        <v>0.16666666666666666</v>
      </c>
      <c r="L47" s="170">
        <v>3</v>
      </c>
    </row>
    <row r="48" spans="1:13" ht="18" customHeight="1" x14ac:dyDescent="0.25">
      <c r="A48" s="163" t="s">
        <v>94</v>
      </c>
      <c r="B48" s="164" t="s">
        <v>99</v>
      </c>
      <c r="C48" s="164">
        <f t="shared" si="4"/>
        <v>4</v>
      </c>
      <c r="D48" s="164">
        <v>0</v>
      </c>
      <c r="E48" s="164">
        <v>2</v>
      </c>
      <c r="F48" s="164">
        <v>2</v>
      </c>
      <c r="G48" s="164">
        <v>3</v>
      </c>
      <c r="H48" s="164">
        <v>8</v>
      </c>
      <c r="I48" s="164">
        <f t="shared" si="5"/>
        <v>-5</v>
      </c>
      <c r="J48" s="165">
        <f t="shared" si="6"/>
        <v>2</v>
      </c>
      <c r="K48" s="166">
        <f t="shared" si="7"/>
        <v>0.16666666666666666</v>
      </c>
      <c r="L48" s="170">
        <v>2</v>
      </c>
      <c r="M48" s="84"/>
    </row>
    <row r="49" spans="1:12" ht="18" customHeight="1" x14ac:dyDescent="0.25">
      <c r="A49" s="163" t="s">
        <v>95</v>
      </c>
      <c r="B49" s="164" t="s">
        <v>129</v>
      </c>
      <c r="C49" s="164">
        <f t="shared" si="4"/>
        <v>4</v>
      </c>
      <c r="D49" s="164">
        <v>0</v>
      </c>
      <c r="E49" s="164">
        <v>0</v>
      </c>
      <c r="F49" s="164">
        <v>4</v>
      </c>
      <c r="G49" s="164">
        <v>2</v>
      </c>
      <c r="H49" s="164">
        <v>11</v>
      </c>
      <c r="I49" s="164">
        <f t="shared" si="5"/>
        <v>-9</v>
      </c>
      <c r="J49" s="165">
        <f t="shared" si="6"/>
        <v>0</v>
      </c>
      <c r="K49" s="166">
        <f t="shared" si="7"/>
        <v>0</v>
      </c>
      <c r="L49" s="170">
        <v>1</v>
      </c>
    </row>
    <row r="51" spans="1:12" x14ac:dyDescent="0.25">
      <c r="A51" s="84" t="s">
        <v>120</v>
      </c>
      <c r="B51" s="84" t="s">
        <v>121</v>
      </c>
    </row>
  </sheetData>
  <sortState ref="A27:K44">
    <sortCondition ref="A27:A44"/>
  </sortState>
  <mergeCells count="6">
    <mergeCell ref="A28:K28"/>
    <mergeCell ref="A1:K1"/>
    <mergeCell ref="A2:K2"/>
    <mergeCell ref="A3:K3"/>
    <mergeCell ref="A27:K27"/>
    <mergeCell ref="A26:L26"/>
  </mergeCells>
  <printOptions horizontalCentered="1" verticalCentered="1"/>
  <pageMargins left="0.59055118110236227" right="0.39370078740157483" top="0.78740157480314965" bottom="0.39370078740157483" header="0.59055118110236227" footer="0.51181102362204722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Auxiliar</vt:lpstr>
      <vt:lpstr>Tabela da Primeira Fase</vt:lpstr>
      <vt:lpstr>Classif Prim Fase</vt:lpstr>
      <vt:lpstr>Auxiliar (2)</vt:lpstr>
      <vt:lpstr>Tabela da Segunda Fase</vt:lpstr>
      <vt:lpstr>Classif da Seg Fase</vt:lpstr>
      <vt:lpstr>Auxiliar (3)</vt:lpstr>
      <vt:lpstr>Jogos</vt:lpstr>
      <vt:lpstr>CF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Ricardo Caldas e Almeida</dc:creator>
  <cp:lastModifiedBy>Adm</cp:lastModifiedBy>
  <cp:lastPrinted>2024-04-20T22:36:43Z</cp:lastPrinted>
  <dcterms:created xsi:type="dcterms:W3CDTF">2008-04-02T19:08:36Z</dcterms:created>
  <dcterms:modified xsi:type="dcterms:W3CDTF">2024-04-20T22:41:42Z</dcterms:modified>
</cp:coreProperties>
</file>